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alex.moreno\Desktop\"/>
    </mc:Choice>
  </mc:AlternateContent>
  <xr:revisionPtr revIDLastSave="0" documentId="8_{BBBD3413-62CF-4958-BE19-0D37D93E0AA6}" xr6:coauthVersionLast="44" xr6:coauthVersionMax="44" xr10:uidLastSave="{00000000-0000-0000-0000-000000000000}"/>
  <bookViews>
    <workbookView xWindow="-120" yWindow="-120" windowWidth="25440" windowHeight="15390" xr2:uid="{00000000-000D-0000-FFFF-FFFF00000000}"/>
  </bookViews>
  <sheets>
    <sheet name="VFD Savings" sheetId="1" r:id="rId1"/>
  </sheets>
  <definedNames>
    <definedName name="_xlnm.Print_Area" localSheetId="0">'VFD Savings'!$B$1:$M$70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1" i="1" l="1"/>
  <c r="I31" i="1"/>
  <c r="H31" i="1"/>
  <c r="G31" i="1"/>
  <c r="F31" i="1"/>
  <c r="D31" i="1"/>
  <c r="E31" i="1"/>
  <c r="J25" i="1" l="1"/>
  <c r="J26" i="1" s="1"/>
  <c r="J27" i="1" s="1"/>
  <c r="I25" i="1"/>
  <c r="H25" i="1"/>
  <c r="G25" i="1"/>
  <c r="F25" i="1"/>
  <c r="E25" i="1"/>
  <c r="D25" i="1"/>
  <c r="D30" i="1"/>
  <c r="E30" i="1"/>
  <c r="F30" i="1"/>
  <c r="G30" i="1"/>
  <c r="H30" i="1"/>
  <c r="I30" i="1"/>
  <c r="J30" i="1"/>
  <c r="D35" i="1"/>
  <c r="E35" i="1"/>
  <c r="F35" i="1"/>
  <c r="G35" i="1"/>
  <c r="H35" i="1"/>
  <c r="I35" i="1"/>
  <c r="J35" i="1"/>
  <c r="D26" i="1" l="1"/>
  <c r="D27" i="1" s="1"/>
  <c r="G26" i="1"/>
  <c r="G27" i="1" s="1"/>
  <c r="H26" i="1"/>
  <c r="H27" i="1" s="1"/>
  <c r="E26" i="1"/>
  <c r="E27" i="1" s="1"/>
  <c r="F26" i="1"/>
  <c r="F27" i="1" s="1"/>
  <c r="I26" i="1"/>
  <c r="I27" i="1" s="1"/>
  <c r="J32" i="1"/>
  <c r="J37" i="1" s="1"/>
  <c r="J38" i="1" s="1"/>
  <c r="J39" i="1" s="1"/>
  <c r="H32" i="1"/>
  <c r="H33" i="1" s="1"/>
  <c r="F32" i="1"/>
  <c r="F33" i="1" s="1"/>
  <c r="D32" i="1"/>
  <c r="D33" i="1" s="1"/>
  <c r="E32" i="1"/>
  <c r="E37" i="1" s="1"/>
  <c r="E38" i="1" s="1"/>
  <c r="G32" i="1"/>
  <c r="I32" i="1"/>
  <c r="E39" i="1" l="1"/>
  <c r="E40" i="1" s="1"/>
  <c r="G37" i="1"/>
  <c r="G38" i="1" s="1"/>
  <c r="G39" i="1" s="1"/>
  <c r="G33" i="1"/>
  <c r="I37" i="1"/>
  <c r="I38" i="1" s="1"/>
  <c r="I39" i="1" s="1"/>
  <c r="I40" i="1" s="1"/>
  <c r="I33" i="1"/>
  <c r="H37" i="1"/>
  <c r="H38" i="1" s="1"/>
  <c r="H39" i="1" s="1"/>
  <c r="H40" i="1" s="1"/>
  <c r="F37" i="1"/>
  <c r="F38" i="1" s="1"/>
  <c r="F39" i="1" s="1"/>
  <c r="F40" i="1" s="1"/>
  <c r="F34" i="1"/>
  <c r="D34" i="1"/>
  <c r="H34" i="1"/>
  <c r="D37" i="1"/>
  <c r="D38" i="1" s="1"/>
  <c r="J34" i="1"/>
  <c r="J33" i="1"/>
  <c r="E33" i="1"/>
  <c r="G34" i="1"/>
  <c r="E34" i="1"/>
  <c r="I34" i="1"/>
  <c r="G40" i="1"/>
  <c r="D39" i="1" l="1"/>
  <c r="D4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Patton's Inc</author>
  </authors>
  <commentList>
    <comment ref="D39" authorId="0" shapeId="0" xr:uid="{00000000-0006-0000-0000-000001000000}">
      <text>
        <r>
          <rPr>
            <sz val="8"/>
            <color indexed="81"/>
            <rFont val="Tahoma"/>
            <family val="2"/>
          </rPr>
          <t xml:space="preserve">Not knowing the demand profile certain assumptions are left up to the facility as to how much demand fluctuates.  We control claw vacuum pump speeds from 25Hz-full speed (60Hz).  You can make a number of assumptions from the highlighted area as a possible savings and potential payback for the VFD Option.
</t>
        </r>
      </text>
    </comment>
  </commentList>
</comments>
</file>

<file path=xl/sharedStrings.xml><?xml version="1.0" encoding="utf-8"?>
<sst xmlns="http://schemas.openxmlformats.org/spreadsheetml/2006/main" count="50" uniqueCount="39">
  <si>
    <t>HP_full</t>
  </si>
  <si>
    <t>Power Usage</t>
  </si>
  <si>
    <t>Power Savings</t>
  </si>
  <si>
    <t>Full Horsepower</t>
  </si>
  <si>
    <t>Calculated HP</t>
  </si>
  <si>
    <t>Percent of Full RPM</t>
  </si>
  <si>
    <t>Hertz</t>
  </si>
  <si>
    <t>Cost of VFD</t>
  </si>
  <si>
    <t>Cost of KWH</t>
  </si>
  <si>
    <t>Daily Hours of Operation</t>
  </si>
  <si>
    <t>Cost of Installation</t>
  </si>
  <si>
    <t>Cost of Motor Upgrade</t>
  </si>
  <si>
    <t>←</t>
  </si>
  <si>
    <t>Frequency of supplied electrical power - usually 60hz</t>
  </si>
  <si>
    <t xml:space="preserve">Cost of any associated motor upgrade. </t>
  </si>
  <si>
    <t>Cost of installation including any control changes</t>
  </si>
  <si>
    <t>Cost per KWH of electricity at the facility</t>
  </si>
  <si>
    <t>Motor Efficiency</t>
  </si>
  <si>
    <t>Motor efficiency rating</t>
  </si>
  <si>
    <t>Cost of the VFD</t>
  </si>
  <si>
    <t>Annual KWH with VFD</t>
  </si>
  <si>
    <t>Annual Cost with VFD</t>
  </si>
  <si>
    <t>Annual Savings with VFD</t>
  </si>
  <si>
    <t>Break-Even payback in Years</t>
  </si>
  <si>
    <t xml:space="preserve">Hours of daily operation of the motor. </t>
  </si>
  <si>
    <t xml:space="preserve">Enter the data in the Blue boxes and the rest of the sheet will calculate automatically. This chart does not reflect the additional savings from reducing the heat load caused by the motors excess energy usage. </t>
  </si>
  <si>
    <t>Existing Motor if Different than one replacing</t>
  </si>
  <si>
    <t>Existing System:</t>
  </si>
  <si>
    <t>Proposed System:</t>
  </si>
  <si>
    <t>Annual KWH</t>
  </si>
  <si>
    <t xml:space="preserve">Annual Cost </t>
  </si>
  <si>
    <t>Existing System (no VFD):</t>
  </si>
  <si>
    <t>Full nameplate Horsepower rating of the motor being used for calculation</t>
  </si>
  <si>
    <t>AREA:</t>
  </si>
  <si>
    <t>Proposed System (with VFD):</t>
  </si>
  <si>
    <t>Customer:</t>
  </si>
  <si>
    <t>SQRT(Calculated RPM / Full RPM)</t>
  </si>
  <si>
    <t>VFD Output (Hz)</t>
  </si>
  <si>
    <t xml:space="preserve">  Pattons Medical VFD Energy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</si>
</sst>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000"/>
    <numFmt numFmtId="166" formatCode="&quot;$&quot;#,##0"/>
  </numFmts>
  <fonts count="14" x14ac:knownFonts="1">
    <font>
      <sz val="10"/>
      <name val="Arial"/>
    </font>
    <font>
      <sz val="8"/>
      <name val="Arial"/>
      <family val="2"/>
    </font>
    <font>
      <sz val="10"/>
      <name val="Arial"/>
      <family val="2"/>
    </font>
    <font>
      <sz val="10"/>
      <name val="Calibri"/>
      <family val="2"/>
      <scheme val="minor"/>
    </font>
    <font>
      <b/>
      <sz val="16"/>
      <name val="Calibri"/>
      <family val="2"/>
      <scheme val="minor"/>
    </font>
    <font>
      <sz val="14"/>
      <name val="Calibri"/>
      <family val="2"/>
      <scheme val="minor"/>
    </font>
    <font>
      <b/>
      <sz val="22"/>
      <name val="Calibri"/>
      <family val="2"/>
      <scheme val="minor"/>
    </font>
    <font>
      <b/>
      <sz val="10"/>
      <name val="Calibri"/>
      <family val="2"/>
      <scheme val="minor"/>
    </font>
    <font>
      <b/>
      <sz val="28"/>
      <name val="Calibri"/>
      <family val="2"/>
      <scheme val="minor"/>
    </font>
    <font>
      <b/>
      <sz val="12"/>
      <name val="Calibri"/>
      <family val="2"/>
      <scheme val="minor"/>
    </font>
    <font>
      <b/>
      <sz val="12"/>
      <name val="Arial"/>
      <family val="2"/>
    </font>
    <font>
      <b/>
      <sz val="14"/>
      <name val="Arial"/>
      <family val="2"/>
    </font>
    <font>
      <b/>
      <u/>
      <sz val="12"/>
      <name val="Calibri"/>
      <family val="2"/>
      <scheme val="minor"/>
    </font>
    <font>
      <sz val="8"/>
      <color indexed="81"/>
      <name val="Tahoma"/>
      <family val="2"/>
    </font>
  </fonts>
  <fills count="7">
    <fill>
      <patternFill patternType="none"/>
    </fill>
    <fill>
      <patternFill patternType="gray125"/>
    </fill>
    <fill>
      <patternFill patternType="solid">
        <fgColor indexed="22"/>
        <bgColor indexed="64"/>
      </patternFill>
    </fill>
    <fill>
      <patternFill patternType="solid">
        <fgColor theme="3" tint="0.59996337778862885"/>
        <bgColor indexed="64"/>
      </patternFill>
    </fill>
    <fill>
      <patternFill patternType="solid">
        <fgColor theme="0" tint="-0.14996795556505021"/>
        <bgColor indexed="64"/>
      </patternFill>
    </fill>
    <fill>
      <patternFill patternType="solid">
        <fgColor rgb="FFFFFF00"/>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10" fontId="0" fillId="0" borderId="0" xfId="0" applyNumberFormat="1"/>
    <xf numFmtId="165" fontId="0" fillId="0" borderId="0" xfId="0" applyNumberFormat="1"/>
    <xf numFmtId="164" fontId="0" fillId="0" borderId="5" xfId="0" applyNumberFormat="1" applyFill="1" applyBorder="1"/>
    <xf numFmtId="0" fontId="3" fillId="0" borderId="1" xfId="0" applyFont="1" applyBorder="1"/>
    <xf numFmtId="10" fontId="3" fillId="0" borderId="1" xfId="0" applyNumberFormat="1" applyFont="1" applyBorder="1"/>
    <xf numFmtId="0" fontId="3" fillId="0" borderId="0" xfId="0" applyFont="1" applyAlignment="1">
      <alignment horizontal="right"/>
    </xf>
    <xf numFmtId="0" fontId="3" fillId="0" borderId="0" xfId="0" applyFont="1"/>
    <xf numFmtId="2" fontId="3" fillId="0" borderId="1" xfId="0" applyNumberFormat="1" applyFont="1" applyBorder="1"/>
    <xf numFmtId="2" fontId="3" fillId="2" borderId="1" xfId="0" applyNumberFormat="1" applyFont="1" applyFill="1" applyBorder="1"/>
    <xf numFmtId="0" fontId="6" fillId="0" borderId="0" xfId="0" applyFont="1" applyAlignment="1">
      <alignment horizontal="center" vertical="center"/>
    </xf>
    <xf numFmtId="0" fontId="3" fillId="0" borderId="0" xfId="0" applyFont="1" applyAlignment="1">
      <alignment horizontal="left" wrapText="1"/>
    </xf>
    <xf numFmtId="2" fontId="7" fillId="0" borderId="1" xfId="0" applyNumberFormat="1" applyFont="1" applyBorder="1"/>
    <xf numFmtId="0" fontId="2" fillId="0" borderId="0" xfId="0" applyNumberFormat="1" applyFont="1" applyBorder="1" applyAlignment="1">
      <alignment horizontal="left" wrapText="1"/>
    </xf>
    <xf numFmtId="0" fontId="0" fillId="0" borderId="0" xfId="0" applyNumberFormat="1" applyBorder="1" applyAlignment="1">
      <alignment horizontal="left"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10" xfId="0" applyBorder="1"/>
    <xf numFmtId="0" fontId="3" fillId="0" borderId="9" xfId="0" applyFont="1" applyBorder="1"/>
    <xf numFmtId="0" fontId="8"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10" fontId="3" fillId="4" borderId="1" xfId="0" applyNumberFormat="1" applyFont="1" applyFill="1" applyBorder="1" applyAlignment="1">
      <alignment horizontal="center"/>
    </xf>
    <xf numFmtId="0" fontId="7" fillId="0" borderId="0" xfId="0" applyFont="1" applyAlignment="1">
      <alignment horizontal="right"/>
    </xf>
    <xf numFmtId="0" fontId="3" fillId="0" borderId="0" xfId="0" applyFont="1" applyAlignment="1">
      <alignment horizontal="left" vertical="top" wrapText="1"/>
    </xf>
    <xf numFmtId="0" fontId="4" fillId="0" borderId="0" xfId="0" applyFont="1" applyBorder="1" applyAlignment="1">
      <alignment vertical="center"/>
    </xf>
    <xf numFmtId="0" fontId="9" fillId="0" borderId="0" xfId="0" applyFont="1" applyBorder="1" applyAlignment="1">
      <alignment vertical="center"/>
    </xf>
    <xf numFmtId="0" fontId="5" fillId="0" borderId="0" xfId="0" applyFont="1" applyFill="1" applyBorder="1" applyAlignment="1" applyProtection="1">
      <alignment horizontal="right"/>
      <protection locked="0"/>
    </xf>
    <xf numFmtId="0" fontId="7" fillId="0" borderId="1" xfId="0" applyFont="1" applyBorder="1"/>
    <xf numFmtId="0" fontId="7" fillId="0" borderId="0" xfId="0" applyFont="1" applyBorder="1" applyAlignment="1">
      <alignment horizontal="right" vertical="center" wrapText="1"/>
    </xf>
    <xf numFmtId="0" fontId="10" fillId="0" borderId="0" xfId="0" applyFont="1" applyAlignment="1">
      <alignment horizontal="right"/>
    </xf>
    <xf numFmtId="0" fontId="11" fillId="0" borderId="0" xfId="0" applyFont="1"/>
    <xf numFmtId="0" fontId="12" fillId="0" borderId="0" xfId="0" applyFont="1" applyBorder="1" applyAlignment="1">
      <alignment vertical="center"/>
    </xf>
    <xf numFmtId="1" fontId="3" fillId="0" borderId="1" xfId="0" applyNumberFormat="1" applyFont="1" applyBorder="1"/>
    <xf numFmtId="166" fontId="3" fillId="0" borderId="1" xfId="0" applyNumberFormat="1" applyFont="1" applyBorder="1"/>
    <xf numFmtId="166" fontId="7" fillId="5" borderId="1" xfId="0" applyNumberFormat="1" applyFont="1" applyFill="1" applyBorder="1"/>
    <xf numFmtId="166" fontId="7" fillId="0" borderId="1" xfId="0" applyNumberFormat="1" applyFont="1" applyBorder="1"/>
    <xf numFmtId="0" fontId="3" fillId="6" borderId="1" xfId="0" applyFont="1" applyFill="1" applyBorder="1"/>
    <xf numFmtId="0" fontId="2" fillId="0" borderId="2" xfId="0" applyNumberFormat="1" applyFont="1" applyBorder="1" applyAlignment="1">
      <alignment horizontal="left" wrapText="1"/>
    </xf>
    <xf numFmtId="0" fontId="0" fillId="0" borderId="3" xfId="0" applyNumberFormat="1" applyBorder="1" applyAlignment="1">
      <alignment horizontal="left" wrapText="1"/>
    </xf>
    <xf numFmtId="0" fontId="0" fillId="0" borderId="4" xfId="0" applyNumberFormat="1" applyBorder="1" applyAlignment="1">
      <alignment horizontal="left" wrapText="1"/>
    </xf>
    <xf numFmtId="0" fontId="5" fillId="3" borderId="2" xfId="0" applyFont="1" applyFill="1" applyBorder="1" applyAlignment="1" applyProtection="1">
      <alignment horizontal="right"/>
      <protection locked="0"/>
    </xf>
    <xf numFmtId="0" fontId="5" fillId="3" borderId="4" xfId="0" applyFont="1" applyFill="1" applyBorder="1" applyAlignment="1" applyProtection="1">
      <alignment horizontal="right"/>
      <protection locked="0"/>
    </xf>
    <xf numFmtId="165" fontId="5" fillId="3" borderId="2" xfId="0" applyNumberFormat="1" applyFont="1" applyFill="1" applyBorder="1" applyAlignment="1" applyProtection="1">
      <alignment horizontal="right"/>
      <protection locked="0"/>
    </xf>
    <xf numFmtId="165" fontId="5" fillId="3" borderId="4" xfId="0" applyNumberFormat="1" applyFont="1" applyFill="1" applyBorder="1" applyAlignment="1" applyProtection="1">
      <alignment horizontal="right"/>
      <protection locked="0"/>
    </xf>
    <xf numFmtId="164" fontId="5" fillId="3" borderId="2" xfId="0" applyNumberFormat="1" applyFont="1" applyFill="1" applyBorder="1" applyAlignment="1" applyProtection="1">
      <alignment horizontal="right"/>
      <protection locked="0"/>
    </xf>
    <xf numFmtId="164" fontId="5" fillId="3" borderId="4" xfId="0" applyNumberFormat="1" applyFont="1" applyFill="1" applyBorder="1" applyAlignment="1" applyProtection="1">
      <alignment horizontal="right"/>
      <protection locked="0"/>
    </xf>
    <xf numFmtId="0" fontId="3" fillId="0" borderId="0" xfId="0" applyFont="1" applyAlignment="1">
      <alignment horizontal="left" vertical="top" wrapText="1"/>
    </xf>
    <xf numFmtId="0" fontId="3" fillId="4" borderId="1" xfId="0" applyFont="1" applyFill="1" applyBorder="1" applyAlignment="1">
      <alignment horizontal="right"/>
    </xf>
    <xf numFmtId="10" fontId="5" fillId="3" borderId="2" xfId="0" applyNumberFormat="1" applyFont="1" applyFill="1" applyBorder="1" applyAlignment="1" applyProtection="1">
      <alignment horizontal="right"/>
      <protection locked="0"/>
    </xf>
    <xf numFmtId="0" fontId="3" fillId="3" borderId="4" xfId="0" applyFont="1" applyFill="1" applyBorder="1" applyProtection="1">
      <protection locked="0"/>
    </xf>
    <xf numFmtId="0" fontId="3" fillId="4" borderId="14" xfId="0" applyFont="1" applyFill="1" applyBorder="1" applyAlignment="1">
      <alignment horizontal="right"/>
    </xf>
    <xf numFmtId="0" fontId="3" fillId="4" borderId="15" xfId="0" applyFont="1" applyFill="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pPr>
            <a:r>
              <a:rPr lang="en-US"/>
              <a:t>Power vs. Speed</a:t>
            </a:r>
          </a:p>
        </c:rich>
      </c:tx>
      <c:layout>
        <c:manualLayout>
          <c:xMode val="edge"/>
          <c:yMode val="edge"/>
          <c:x val="0.40349643050693862"/>
          <c:y val="1.9047619047619049E-2"/>
        </c:manualLayout>
      </c:layout>
      <c:overlay val="0"/>
    </c:title>
    <c:autoTitleDeleted val="0"/>
    <c:view3D>
      <c:rotX val="15"/>
      <c:rotY val="20"/>
      <c:rAngAx val="0"/>
    </c:view3D>
    <c:floor>
      <c:thickness val="0"/>
    </c:floor>
    <c:sideWall>
      <c:thickness val="0"/>
    </c:sideWall>
    <c:backWall>
      <c:thickness val="0"/>
    </c:backWall>
    <c:plotArea>
      <c:layout>
        <c:manualLayout>
          <c:layoutTarget val="inner"/>
          <c:xMode val="edge"/>
          <c:yMode val="edge"/>
          <c:x val="7.902404774872257E-2"/>
          <c:y val="4.5444819397575303E-2"/>
          <c:w val="0.78455013913210059"/>
          <c:h val="0.88011598550181158"/>
        </c:manualLayout>
      </c:layout>
      <c:line3DChart>
        <c:grouping val="standard"/>
        <c:varyColors val="0"/>
        <c:ser>
          <c:idx val="0"/>
          <c:order val="0"/>
          <c:tx>
            <c:v>Power vs. Speed</c:v>
          </c:tx>
          <c:cat>
            <c:numRef>
              <c:f>'VFD Savings'!$D$29:$J$29</c:f>
              <c:numCache>
                <c:formatCode>0.00%</c:formatCode>
                <c:ptCount val="7"/>
                <c:pt idx="0">
                  <c:v>0.41666666699999999</c:v>
                </c:pt>
                <c:pt idx="1">
                  <c:v>0.5</c:v>
                </c:pt>
                <c:pt idx="2">
                  <c:v>0.6</c:v>
                </c:pt>
                <c:pt idx="3">
                  <c:v>0.7</c:v>
                </c:pt>
                <c:pt idx="4">
                  <c:v>0.8</c:v>
                </c:pt>
                <c:pt idx="5">
                  <c:v>0.9</c:v>
                </c:pt>
                <c:pt idx="6">
                  <c:v>1</c:v>
                </c:pt>
              </c:numCache>
            </c:numRef>
          </c:cat>
          <c:val>
            <c:numRef>
              <c:f>'VFD Savings'!$D$33:$J$33</c:f>
              <c:numCache>
                <c:formatCode>0.00%</c:formatCode>
                <c:ptCount val="7"/>
                <c:pt idx="0">
                  <c:v>0.64549722462610171</c:v>
                </c:pt>
                <c:pt idx="1">
                  <c:v>0.70710678118654757</c:v>
                </c:pt>
                <c:pt idx="2">
                  <c:v>0.77459666924148352</c:v>
                </c:pt>
                <c:pt idx="3">
                  <c:v>0.83666002653407545</c:v>
                </c:pt>
                <c:pt idx="4">
                  <c:v>0.89442719099991586</c:v>
                </c:pt>
                <c:pt idx="5">
                  <c:v>0.94868329805051377</c:v>
                </c:pt>
                <c:pt idx="6">
                  <c:v>1</c:v>
                </c:pt>
              </c:numCache>
            </c:numRef>
          </c:val>
          <c:smooth val="1"/>
          <c:extLst>
            <c:ext xmlns:c16="http://schemas.microsoft.com/office/drawing/2014/chart" uri="{C3380CC4-5D6E-409C-BE32-E72D297353CC}">
              <c16:uniqueId val="{00000000-5496-45AF-BFC2-0D0C4A9E07C4}"/>
            </c:ext>
          </c:extLst>
        </c:ser>
        <c:dLbls>
          <c:showLegendKey val="0"/>
          <c:showVal val="0"/>
          <c:showCatName val="0"/>
          <c:showSerName val="0"/>
          <c:showPercent val="0"/>
          <c:showBubbleSize val="0"/>
        </c:dLbls>
        <c:axId val="92983680"/>
        <c:axId val="92985984"/>
        <c:axId val="67014656"/>
      </c:line3DChart>
      <c:catAx>
        <c:axId val="92983680"/>
        <c:scaling>
          <c:orientation val="minMax"/>
        </c:scaling>
        <c:delete val="0"/>
        <c:axPos val="b"/>
        <c:majorGridlines/>
        <c:minorGridlines/>
        <c:title>
          <c:tx>
            <c:rich>
              <a:bodyPr/>
              <a:lstStyle/>
              <a:p>
                <a:pPr>
                  <a:defRPr/>
                </a:pPr>
                <a:r>
                  <a:rPr lang="en-US"/>
                  <a:t>% Rated Speed</a:t>
                </a:r>
              </a:p>
            </c:rich>
          </c:tx>
          <c:overlay val="0"/>
        </c:title>
        <c:numFmt formatCode="0.00%" sourceLinked="1"/>
        <c:majorTickMark val="out"/>
        <c:minorTickMark val="none"/>
        <c:tickLblPos val="nextTo"/>
        <c:crossAx val="92985984"/>
        <c:crosses val="autoZero"/>
        <c:auto val="1"/>
        <c:lblAlgn val="ctr"/>
        <c:lblOffset val="100"/>
        <c:noMultiLvlLbl val="0"/>
      </c:catAx>
      <c:valAx>
        <c:axId val="92985984"/>
        <c:scaling>
          <c:orientation val="minMax"/>
        </c:scaling>
        <c:delete val="0"/>
        <c:axPos val="l"/>
        <c:majorGridlines/>
        <c:minorGridlines/>
        <c:title>
          <c:tx>
            <c:rich>
              <a:bodyPr/>
              <a:lstStyle/>
              <a:p>
                <a:pPr>
                  <a:defRPr/>
                </a:pPr>
                <a:r>
                  <a:rPr lang="en-US"/>
                  <a:t>% Power</a:t>
                </a:r>
              </a:p>
            </c:rich>
          </c:tx>
          <c:overlay val="0"/>
        </c:title>
        <c:numFmt formatCode="0.00%" sourceLinked="1"/>
        <c:majorTickMark val="out"/>
        <c:minorTickMark val="none"/>
        <c:tickLblPos val="nextTo"/>
        <c:crossAx val="92983680"/>
        <c:crosses val="autoZero"/>
        <c:crossBetween val="between"/>
      </c:valAx>
      <c:serAx>
        <c:axId val="67014656"/>
        <c:scaling>
          <c:orientation val="minMax"/>
        </c:scaling>
        <c:delete val="0"/>
        <c:axPos val="b"/>
        <c:majorTickMark val="out"/>
        <c:minorTickMark val="none"/>
        <c:tickLblPos val="nextTo"/>
        <c:crossAx val="92985984"/>
        <c:crosses val="autoZero"/>
      </c:serAx>
    </c:plotArea>
    <c:legend>
      <c:legendPos val="r"/>
      <c:overlay val="0"/>
    </c:legend>
    <c:plotVisOnly val="1"/>
    <c:dispBlanksAs val="gap"/>
    <c:showDLblsOverMax val="0"/>
  </c:chart>
  <c:printSettings>
    <c:headerFooter/>
    <c:pageMargins b="0.75000000000000211" l="0.70000000000000062" r="0.70000000000000062" t="0.7500000000000021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600075</xdr:colOff>
      <xdr:row>46</xdr:row>
      <xdr:rowOff>104775</xdr:rowOff>
    </xdr:from>
    <xdr:to>
      <xdr:col>9</xdr:col>
      <xdr:colOff>714375</xdr:colOff>
      <xdr:row>70</xdr:row>
      <xdr:rowOff>57150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38099</xdr:colOff>
      <xdr:row>5</xdr:row>
      <xdr:rowOff>32662</xdr:rowOff>
    </xdr:from>
    <xdr:to>
      <xdr:col>3</xdr:col>
      <xdr:colOff>408663</xdr:colOff>
      <xdr:row>8</xdr:row>
      <xdr:rowOff>161924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47699" y="1347112"/>
          <a:ext cx="2456539" cy="9198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45"/>
  <sheetViews>
    <sheetView tabSelected="1" zoomScaleNormal="100" zoomScaleSheetLayoutView="100" workbookViewId="0"/>
  </sheetViews>
  <sheetFormatPr defaultRowHeight="12.75" x14ac:dyDescent="0.2"/>
  <cols>
    <col min="2" max="2" width="24.42578125" customWidth="1"/>
    <col min="3" max="3" width="6.85546875" customWidth="1"/>
    <col min="4" max="13" width="11.42578125" bestFit="1" customWidth="1"/>
  </cols>
  <sheetData>
    <row r="1" spans="2:13" ht="18" x14ac:dyDescent="0.25">
      <c r="B1" s="39" t="s">
        <v>35</v>
      </c>
      <c r="C1" s="40"/>
    </row>
    <row r="2" spans="2:13" ht="18" x14ac:dyDescent="0.25">
      <c r="B2" s="39" t="s">
        <v>33</v>
      </c>
      <c r="C2" s="40"/>
    </row>
    <row r="3" spans="2:13" ht="13.5" thickBot="1" x14ac:dyDescent="0.25"/>
    <row r="4" spans="2:13" ht="27" customHeight="1" thickBot="1" x14ac:dyDescent="0.25">
      <c r="B4" s="47" t="s">
        <v>25</v>
      </c>
      <c r="C4" s="48"/>
      <c r="D4" s="48"/>
      <c r="E4" s="48"/>
      <c r="F4" s="48"/>
      <c r="G4" s="48"/>
      <c r="H4" s="48"/>
      <c r="I4" s="48"/>
      <c r="J4" s="48"/>
      <c r="K4" s="48"/>
      <c r="L4" s="48"/>
      <c r="M4" s="49"/>
    </row>
    <row r="5" spans="2:13" ht="27" customHeight="1" thickBot="1" x14ac:dyDescent="0.25">
      <c r="B5" s="13"/>
      <c r="C5" s="14"/>
      <c r="D5" s="14"/>
      <c r="E5" s="14"/>
      <c r="F5" s="14"/>
      <c r="G5" s="14"/>
      <c r="H5" s="14"/>
      <c r="I5" s="14"/>
      <c r="J5" s="14"/>
      <c r="K5" s="14"/>
      <c r="L5" s="14"/>
      <c r="M5" s="14"/>
    </row>
    <row r="6" spans="2:13" ht="13.5" thickTop="1" x14ac:dyDescent="0.2">
      <c r="B6" s="15"/>
      <c r="C6" s="16"/>
      <c r="D6" s="16"/>
      <c r="E6" s="16"/>
      <c r="F6" s="16"/>
      <c r="G6" s="16"/>
      <c r="H6" s="16"/>
      <c r="I6" s="16"/>
      <c r="J6" s="16"/>
      <c r="K6" s="16"/>
      <c r="L6" s="16"/>
      <c r="M6" s="17"/>
    </row>
    <row r="7" spans="2:13" x14ac:dyDescent="0.2">
      <c r="B7" s="18"/>
      <c r="C7" s="19"/>
      <c r="D7" s="19"/>
      <c r="E7" s="19"/>
      <c r="F7" s="19"/>
      <c r="G7" s="19"/>
      <c r="H7" s="19"/>
      <c r="I7" s="19"/>
      <c r="J7" s="19"/>
      <c r="K7" s="19"/>
      <c r="L7" s="19"/>
      <c r="M7" s="20"/>
    </row>
    <row r="8" spans="2:13" ht="36" customHeight="1" x14ac:dyDescent="0.2">
      <c r="B8" s="21"/>
      <c r="D8" s="23"/>
      <c r="E8" s="22" t="s">
        <v>38</v>
      </c>
      <c r="F8" s="24"/>
      <c r="G8" s="24"/>
      <c r="H8" s="24"/>
      <c r="I8" s="24"/>
      <c r="J8" s="24"/>
      <c r="K8" s="24"/>
      <c r="L8" s="24"/>
      <c r="M8" s="25"/>
    </row>
    <row r="9" spans="2:13" ht="13.5" customHeight="1" thickBot="1" x14ac:dyDescent="0.25">
      <c r="B9" s="26"/>
      <c r="C9" s="27"/>
      <c r="D9" s="28"/>
      <c r="E9" s="29"/>
      <c r="F9" s="29"/>
      <c r="G9" s="29"/>
      <c r="H9" s="29"/>
      <c r="I9" s="29"/>
      <c r="J9" s="29"/>
      <c r="K9" s="29"/>
      <c r="L9" s="29"/>
      <c r="M9" s="30"/>
    </row>
    <row r="10" spans="2:13" ht="13.5" customHeight="1" thickTop="1" thickBot="1" x14ac:dyDescent="0.25">
      <c r="B10" s="41" t="s">
        <v>27</v>
      </c>
      <c r="C10" s="34"/>
      <c r="D10" s="23"/>
      <c r="E10" s="24"/>
      <c r="F10" s="24"/>
      <c r="G10" s="24"/>
      <c r="H10" s="24"/>
      <c r="I10" s="24"/>
      <c r="J10" s="24"/>
      <c r="K10" s="24"/>
      <c r="L10" s="24"/>
      <c r="M10" s="24"/>
    </row>
    <row r="11" spans="2:13" ht="25.5" customHeight="1" thickBot="1" x14ac:dyDescent="0.35">
      <c r="B11" s="38" t="s">
        <v>26</v>
      </c>
      <c r="C11" s="50">
        <v>15</v>
      </c>
      <c r="D11" s="51"/>
      <c r="E11" s="10" t="s">
        <v>12</v>
      </c>
      <c r="F11" s="7" t="s">
        <v>32</v>
      </c>
      <c r="G11" s="24"/>
      <c r="H11" s="24"/>
      <c r="I11" s="24"/>
      <c r="J11" s="24"/>
      <c r="K11" s="24"/>
      <c r="L11" s="24"/>
      <c r="M11" s="24"/>
    </row>
    <row r="12" spans="2:13" ht="13.5" customHeight="1" x14ac:dyDescent="0.2">
      <c r="B12" s="34"/>
      <c r="C12" s="34"/>
      <c r="D12" s="23"/>
      <c r="E12" s="24"/>
      <c r="F12" s="24"/>
      <c r="G12" s="24"/>
      <c r="H12" s="24"/>
      <c r="I12" s="24"/>
      <c r="J12" s="24"/>
      <c r="K12" s="24"/>
      <c r="L12" s="24"/>
      <c r="M12" s="24"/>
    </row>
    <row r="13" spans="2:13" ht="16.5" thickBot="1" x14ac:dyDescent="0.25">
      <c r="B13" s="41" t="s">
        <v>28</v>
      </c>
      <c r="C13" s="7"/>
      <c r="D13" s="7"/>
      <c r="E13" s="7"/>
      <c r="F13" s="7"/>
      <c r="G13" s="7"/>
      <c r="H13" s="7"/>
      <c r="I13" s="7"/>
      <c r="J13" s="7"/>
      <c r="K13" s="7"/>
      <c r="L13" s="7"/>
      <c r="M13" s="7"/>
    </row>
    <row r="14" spans="2:13" ht="18" customHeight="1" thickBot="1" x14ac:dyDescent="0.35">
      <c r="B14" s="32" t="s">
        <v>3</v>
      </c>
      <c r="C14" s="50">
        <v>15</v>
      </c>
      <c r="D14" s="51"/>
      <c r="E14" s="10" t="s">
        <v>12</v>
      </c>
      <c r="F14" s="7" t="s">
        <v>32</v>
      </c>
      <c r="G14" s="7"/>
      <c r="H14" s="7"/>
      <c r="I14" s="7"/>
      <c r="J14" s="7"/>
      <c r="K14" s="7"/>
      <c r="L14" s="7"/>
      <c r="M14" s="7"/>
    </row>
    <row r="15" spans="2:13" ht="18" customHeight="1" thickBot="1" x14ac:dyDescent="0.35">
      <c r="B15" s="32" t="s">
        <v>6</v>
      </c>
      <c r="C15" s="50">
        <v>60</v>
      </c>
      <c r="D15" s="51"/>
      <c r="E15" s="10" t="s">
        <v>12</v>
      </c>
      <c r="F15" s="7" t="s">
        <v>13</v>
      </c>
      <c r="G15" s="7"/>
      <c r="H15" s="7"/>
      <c r="I15" s="7"/>
      <c r="J15" s="7"/>
      <c r="K15" s="7"/>
      <c r="L15" s="7"/>
      <c r="M15" s="7"/>
    </row>
    <row r="16" spans="2:13" ht="18" customHeight="1" thickBot="1" x14ac:dyDescent="0.35">
      <c r="B16" s="32" t="s">
        <v>17</v>
      </c>
      <c r="C16" s="58">
        <v>0.85</v>
      </c>
      <c r="D16" s="59"/>
      <c r="E16" s="10" t="s">
        <v>12</v>
      </c>
      <c r="F16" s="7" t="s">
        <v>18</v>
      </c>
      <c r="G16" s="7"/>
      <c r="H16" s="7"/>
      <c r="I16" s="7"/>
      <c r="J16" s="7"/>
      <c r="K16" s="7"/>
      <c r="L16" s="7"/>
      <c r="M16" s="7"/>
    </row>
    <row r="17" spans="2:13" ht="18" customHeight="1" thickBot="1" x14ac:dyDescent="0.35">
      <c r="B17" s="32" t="s">
        <v>7</v>
      </c>
      <c r="C17" s="54">
        <v>6000</v>
      </c>
      <c r="D17" s="55"/>
      <c r="E17" s="10" t="s">
        <v>12</v>
      </c>
      <c r="F17" s="7" t="s">
        <v>19</v>
      </c>
      <c r="G17" s="7"/>
      <c r="H17" s="7"/>
      <c r="I17" s="7"/>
      <c r="J17" s="7"/>
      <c r="K17" s="7"/>
      <c r="L17" s="7"/>
      <c r="M17" s="7"/>
    </row>
    <row r="18" spans="2:13" ht="18" hidden="1" customHeight="1" thickBot="1" x14ac:dyDescent="0.35">
      <c r="B18" s="32" t="s">
        <v>11</v>
      </c>
      <c r="C18" s="54">
        <v>0</v>
      </c>
      <c r="D18" s="55"/>
      <c r="E18" s="10" t="s">
        <v>12</v>
      </c>
      <c r="F18" s="7" t="s">
        <v>14</v>
      </c>
      <c r="G18" s="7"/>
      <c r="H18" s="7"/>
      <c r="I18" s="7"/>
      <c r="J18" s="7"/>
      <c r="K18" s="7"/>
      <c r="L18" s="7"/>
      <c r="M18" s="7"/>
    </row>
    <row r="19" spans="2:13" ht="18" hidden="1" customHeight="1" thickBot="1" x14ac:dyDescent="0.35">
      <c r="B19" s="32" t="s">
        <v>10</v>
      </c>
      <c r="C19" s="54">
        <v>0</v>
      </c>
      <c r="D19" s="55"/>
      <c r="E19" s="10" t="s">
        <v>12</v>
      </c>
      <c r="F19" s="7" t="s">
        <v>15</v>
      </c>
      <c r="G19" s="7"/>
      <c r="H19" s="7"/>
      <c r="I19" s="7"/>
      <c r="J19" s="7"/>
      <c r="K19" s="7"/>
      <c r="L19" s="7"/>
      <c r="M19" s="7"/>
    </row>
    <row r="20" spans="2:13" ht="18" customHeight="1" thickBot="1" x14ac:dyDescent="0.35">
      <c r="B20" s="32" t="s">
        <v>8</v>
      </c>
      <c r="C20" s="52">
        <v>7.4999999999999997E-2</v>
      </c>
      <c r="D20" s="53"/>
      <c r="E20" s="10" t="s">
        <v>12</v>
      </c>
      <c r="F20" s="7" t="s">
        <v>16</v>
      </c>
      <c r="G20" s="7"/>
      <c r="H20" s="7"/>
      <c r="I20" s="7"/>
      <c r="J20" s="7"/>
      <c r="K20" s="7"/>
      <c r="L20" s="7"/>
      <c r="M20" s="7"/>
    </row>
    <row r="21" spans="2:13" ht="18" customHeight="1" thickBot="1" x14ac:dyDescent="0.35">
      <c r="B21" s="32" t="s">
        <v>9</v>
      </c>
      <c r="C21" s="50">
        <v>24</v>
      </c>
      <c r="D21" s="51"/>
      <c r="E21" s="10" t="s">
        <v>12</v>
      </c>
      <c r="F21" s="56" t="s">
        <v>24</v>
      </c>
      <c r="G21" s="56"/>
      <c r="H21" s="56"/>
      <c r="I21" s="56"/>
      <c r="J21" s="56"/>
      <c r="K21" s="11"/>
      <c r="L21" s="11"/>
      <c r="M21" s="11"/>
    </row>
    <row r="22" spans="2:13" ht="18" customHeight="1" x14ac:dyDescent="0.3">
      <c r="B22" s="32"/>
      <c r="C22" s="36"/>
      <c r="D22" s="36"/>
      <c r="E22" s="10"/>
      <c r="F22" s="33"/>
      <c r="G22" s="33"/>
      <c r="H22" s="33"/>
      <c r="I22" s="33"/>
      <c r="J22" s="33"/>
      <c r="K22" s="11"/>
      <c r="L22" s="11"/>
      <c r="M22" s="11"/>
    </row>
    <row r="23" spans="2:13" ht="18" customHeight="1" x14ac:dyDescent="0.3">
      <c r="B23" s="41" t="s">
        <v>31</v>
      </c>
      <c r="C23" s="36"/>
      <c r="D23" s="36"/>
      <c r="E23" s="10"/>
      <c r="F23" s="33"/>
      <c r="G23" s="33"/>
      <c r="H23" s="33"/>
      <c r="I23" s="33"/>
      <c r="J23" s="33"/>
      <c r="K23" s="11"/>
      <c r="L23" s="11"/>
      <c r="M23" s="11"/>
    </row>
    <row r="24" spans="2:13" ht="12.75" customHeight="1" x14ac:dyDescent="0.2">
      <c r="B24" s="57" t="s">
        <v>5</v>
      </c>
      <c r="C24" s="57"/>
      <c r="D24" s="31">
        <v>1</v>
      </c>
      <c r="E24" s="31">
        <v>1</v>
      </c>
      <c r="F24" s="31">
        <v>1</v>
      </c>
      <c r="G24" s="31">
        <v>1</v>
      </c>
      <c r="H24" s="31">
        <v>1</v>
      </c>
      <c r="I24" s="31">
        <v>1</v>
      </c>
      <c r="J24" s="31">
        <v>1</v>
      </c>
    </row>
    <row r="25" spans="2:13" ht="12.75" customHeight="1" x14ac:dyDescent="0.2">
      <c r="B25" s="60" t="s">
        <v>0</v>
      </c>
      <c r="C25" s="61"/>
      <c r="D25" s="37">
        <f t="shared" ref="D25:J25" si="0">$C$11</f>
        <v>15</v>
      </c>
      <c r="E25" s="37">
        <f t="shared" si="0"/>
        <v>15</v>
      </c>
      <c r="F25" s="37">
        <f t="shared" si="0"/>
        <v>15</v>
      </c>
      <c r="G25" s="37">
        <f t="shared" si="0"/>
        <v>15</v>
      </c>
      <c r="H25" s="37">
        <f t="shared" si="0"/>
        <v>15</v>
      </c>
      <c r="I25" s="37">
        <f t="shared" si="0"/>
        <v>15</v>
      </c>
      <c r="J25" s="37">
        <f t="shared" si="0"/>
        <v>15</v>
      </c>
    </row>
    <row r="26" spans="2:13" x14ac:dyDescent="0.2">
      <c r="B26" s="57" t="s">
        <v>29</v>
      </c>
      <c r="C26" s="57"/>
      <c r="D26" s="42">
        <f t="shared" ref="D26:J26" si="1">(D25/$C$16)*0.746*$C$21*365</f>
        <v>115322.82352941178</v>
      </c>
      <c r="E26" s="42">
        <f t="shared" si="1"/>
        <v>115322.82352941178</v>
      </c>
      <c r="F26" s="42">
        <f t="shared" si="1"/>
        <v>115322.82352941178</v>
      </c>
      <c r="G26" s="42">
        <f t="shared" si="1"/>
        <v>115322.82352941178</v>
      </c>
      <c r="H26" s="42">
        <f t="shared" si="1"/>
        <v>115322.82352941178</v>
      </c>
      <c r="I26" s="42">
        <f t="shared" si="1"/>
        <v>115322.82352941178</v>
      </c>
      <c r="J26" s="42">
        <f t="shared" si="1"/>
        <v>115322.82352941178</v>
      </c>
    </row>
    <row r="27" spans="2:13" x14ac:dyDescent="0.2">
      <c r="B27" s="57" t="s">
        <v>30</v>
      </c>
      <c r="C27" s="57"/>
      <c r="D27" s="43">
        <f t="shared" ref="D27:J27" si="2">D26*$C$20</f>
        <v>8649.2117647058822</v>
      </c>
      <c r="E27" s="43">
        <f t="shared" si="2"/>
        <v>8649.2117647058822</v>
      </c>
      <c r="F27" s="43">
        <f t="shared" si="2"/>
        <v>8649.2117647058822</v>
      </c>
      <c r="G27" s="43">
        <f t="shared" si="2"/>
        <v>8649.2117647058822</v>
      </c>
      <c r="H27" s="43">
        <f t="shared" si="2"/>
        <v>8649.2117647058822</v>
      </c>
      <c r="I27" s="43">
        <f t="shared" si="2"/>
        <v>8649.2117647058822</v>
      </c>
      <c r="J27" s="43">
        <f t="shared" si="2"/>
        <v>8649.2117647058822</v>
      </c>
    </row>
    <row r="28" spans="2:13" ht="15.75" x14ac:dyDescent="0.2">
      <c r="B28" s="35" t="s">
        <v>34</v>
      </c>
    </row>
    <row r="29" spans="2:13" ht="12.75" customHeight="1" x14ac:dyDescent="0.2">
      <c r="B29" s="57" t="s">
        <v>5</v>
      </c>
      <c r="C29" s="57"/>
      <c r="D29" s="31">
        <v>0.41666666699999999</v>
      </c>
      <c r="E29" s="31">
        <v>0.5</v>
      </c>
      <c r="F29" s="31">
        <v>0.6</v>
      </c>
      <c r="G29" s="31">
        <v>0.7</v>
      </c>
      <c r="H29" s="31">
        <v>0.8</v>
      </c>
      <c r="I29" s="31">
        <v>0.9</v>
      </c>
      <c r="J29" s="31">
        <v>1</v>
      </c>
    </row>
    <row r="30" spans="2:13" ht="14.25" customHeight="1" x14ac:dyDescent="0.2">
      <c r="B30" s="60" t="s">
        <v>0</v>
      </c>
      <c r="C30" s="61"/>
      <c r="D30" s="4">
        <f t="shared" ref="D30:I30" si="3">$C$14</f>
        <v>15</v>
      </c>
      <c r="E30" s="4">
        <f t="shared" si="3"/>
        <v>15</v>
      </c>
      <c r="F30" s="4">
        <f t="shared" si="3"/>
        <v>15</v>
      </c>
      <c r="G30" s="4">
        <f t="shared" si="3"/>
        <v>15</v>
      </c>
      <c r="H30" s="4">
        <f t="shared" si="3"/>
        <v>15</v>
      </c>
      <c r="I30" s="4">
        <f t="shared" si="3"/>
        <v>15</v>
      </c>
      <c r="J30" s="4">
        <f>$C$14</f>
        <v>15</v>
      </c>
    </row>
    <row r="31" spans="2:13" x14ac:dyDescent="0.2">
      <c r="B31" s="57" t="s">
        <v>36</v>
      </c>
      <c r="C31" s="57"/>
      <c r="D31" s="8">
        <f t="shared" ref="D31" si="4">SQRT(D29)</f>
        <v>0.64549722462610171</v>
      </c>
      <c r="E31" s="8">
        <f>SQRT(E29)</f>
        <v>0.70710678118654757</v>
      </c>
      <c r="F31" s="8">
        <f t="shared" ref="F31:J31" si="5">SQRT(F29)</f>
        <v>0.7745966692414834</v>
      </c>
      <c r="G31" s="8">
        <f t="shared" si="5"/>
        <v>0.83666002653407556</v>
      </c>
      <c r="H31" s="8">
        <f t="shared" si="5"/>
        <v>0.89442719099991586</v>
      </c>
      <c r="I31" s="8">
        <f t="shared" si="5"/>
        <v>0.94868329805051377</v>
      </c>
      <c r="J31" s="8">
        <f t="shared" si="5"/>
        <v>1</v>
      </c>
    </row>
    <row r="32" spans="2:13" x14ac:dyDescent="0.2">
      <c r="B32" s="57" t="s">
        <v>4</v>
      </c>
      <c r="C32" s="57"/>
      <c r="D32" s="12">
        <f t="shared" ref="D32:J32" si="6">D30*D31</f>
        <v>9.6824583693915258</v>
      </c>
      <c r="E32" s="12">
        <f t="shared" si="6"/>
        <v>10.606601717798213</v>
      </c>
      <c r="F32" s="12">
        <f t="shared" si="6"/>
        <v>11.618950038622252</v>
      </c>
      <c r="G32" s="12">
        <f t="shared" si="6"/>
        <v>12.549900398011133</v>
      </c>
      <c r="H32" s="12">
        <f t="shared" si="6"/>
        <v>13.416407864998737</v>
      </c>
      <c r="I32" s="12">
        <f t="shared" si="6"/>
        <v>14.230249470757707</v>
      </c>
      <c r="J32" s="12">
        <f t="shared" si="6"/>
        <v>15</v>
      </c>
    </row>
    <row r="33" spans="2:11" x14ac:dyDescent="0.2">
      <c r="B33" s="57" t="s">
        <v>1</v>
      </c>
      <c r="C33" s="57"/>
      <c r="D33" s="5">
        <f t="shared" ref="D33:J33" si="7">D32/D30</f>
        <v>0.64549722462610171</v>
      </c>
      <c r="E33" s="5">
        <f t="shared" si="7"/>
        <v>0.70710678118654757</v>
      </c>
      <c r="F33" s="5">
        <f t="shared" si="7"/>
        <v>0.77459666924148352</v>
      </c>
      <c r="G33" s="5">
        <f t="shared" si="7"/>
        <v>0.83666002653407545</v>
      </c>
      <c r="H33" s="5">
        <f t="shared" si="7"/>
        <v>0.89442719099991586</v>
      </c>
      <c r="I33" s="5">
        <f t="shared" si="7"/>
        <v>0.94868329805051377</v>
      </c>
      <c r="J33" s="5">
        <f t="shared" si="7"/>
        <v>1</v>
      </c>
    </row>
    <row r="34" spans="2:11" x14ac:dyDescent="0.2">
      <c r="B34" s="57" t="s">
        <v>2</v>
      </c>
      <c r="C34" s="57"/>
      <c r="D34" s="5">
        <f t="shared" ref="D34:J34" si="8">1-D32/D30</f>
        <v>0.35450277537389829</v>
      </c>
      <c r="E34" s="5">
        <f t="shared" si="8"/>
        <v>0.29289321881345243</v>
      </c>
      <c r="F34" s="5">
        <f t="shared" si="8"/>
        <v>0.22540333075851648</v>
      </c>
      <c r="G34" s="5">
        <f t="shared" si="8"/>
        <v>0.16333997346592455</v>
      </c>
      <c r="H34" s="5">
        <f t="shared" si="8"/>
        <v>0.10557280900008414</v>
      </c>
      <c r="I34" s="5">
        <f t="shared" si="8"/>
        <v>5.1316701949486232E-2</v>
      </c>
      <c r="J34" s="5">
        <f t="shared" si="8"/>
        <v>0</v>
      </c>
    </row>
    <row r="35" spans="2:11" x14ac:dyDescent="0.2">
      <c r="B35" s="57" t="s">
        <v>37</v>
      </c>
      <c r="C35" s="57"/>
      <c r="D35" s="46">
        <f t="shared" ref="D35:J35" si="9">$C$15*D29</f>
        <v>25.000000019999998</v>
      </c>
      <c r="E35" s="46">
        <f t="shared" si="9"/>
        <v>30</v>
      </c>
      <c r="F35" s="46">
        <f t="shared" si="9"/>
        <v>36</v>
      </c>
      <c r="G35" s="46">
        <f t="shared" si="9"/>
        <v>42</v>
      </c>
      <c r="H35" s="46">
        <f t="shared" si="9"/>
        <v>48</v>
      </c>
      <c r="I35" s="46">
        <f t="shared" si="9"/>
        <v>54</v>
      </c>
      <c r="J35" s="46">
        <f t="shared" si="9"/>
        <v>60</v>
      </c>
    </row>
    <row r="36" spans="2:11" ht="6.75" customHeight="1" x14ac:dyDescent="0.2">
      <c r="B36" s="6"/>
      <c r="C36" s="6"/>
      <c r="D36" s="7"/>
      <c r="E36" s="7"/>
      <c r="F36" s="7"/>
      <c r="G36" s="7"/>
      <c r="H36" s="7"/>
      <c r="I36" s="7"/>
      <c r="J36" s="7"/>
    </row>
    <row r="37" spans="2:11" x14ac:dyDescent="0.2">
      <c r="B37" s="57" t="s">
        <v>20</v>
      </c>
      <c r="C37" s="57"/>
      <c r="D37" s="42">
        <f t="shared" ref="D37:J37" si="10">(D32/$C$16)*0.746*$C$21*365</f>
        <v>74440.562524280991</v>
      </c>
      <c r="E37" s="42">
        <f t="shared" si="10"/>
        <v>81545.550543226607</v>
      </c>
      <c r="F37" s="42">
        <f t="shared" si="10"/>
        <v>89328.67499340573</v>
      </c>
      <c r="G37" s="42">
        <f t="shared" si="10"/>
        <v>96485.996594102151</v>
      </c>
      <c r="H37" s="42">
        <f t="shared" si="10"/>
        <v>103147.86910759077</v>
      </c>
      <c r="I37" s="42">
        <f t="shared" si="10"/>
        <v>109404.83656637976</v>
      </c>
      <c r="J37" s="42">
        <f t="shared" si="10"/>
        <v>115322.82352941178</v>
      </c>
      <c r="K37" s="2"/>
    </row>
    <row r="38" spans="2:11" x14ac:dyDescent="0.2">
      <c r="B38" s="57" t="s">
        <v>21</v>
      </c>
      <c r="C38" s="57"/>
      <c r="D38" s="43">
        <f t="shared" ref="D38:J38" si="11">D37*$C$20</f>
        <v>5583.0421893210741</v>
      </c>
      <c r="E38" s="43">
        <f t="shared" si="11"/>
        <v>6115.916290741995</v>
      </c>
      <c r="F38" s="43">
        <f t="shared" si="11"/>
        <v>6699.6506245054297</v>
      </c>
      <c r="G38" s="43">
        <f t="shared" si="11"/>
        <v>7236.4497445576608</v>
      </c>
      <c r="H38" s="43">
        <f t="shared" si="11"/>
        <v>7736.0901830693074</v>
      </c>
      <c r="I38" s="43">
        <f t="shared" si="11"/>
        <v>8205.3627424784809</v>
      </c>
      <c r="J38" s="43">
        <f t="shared" si="11"/>
        <v>8649.2117647058822</v>
      </c>
      <c r="K38" s="3"/>
    </row>
    <row r="39" spans="2:11" x14ac:dyDescent="0.2">
      <c r="B39" s="57" t="s">
        <v>22</v>
      </c>
      <c r="C39" s="57"/>
      <c r="D39" s="44">
        <f t="shared" ref="D39:J39" si="12">D27-D38</f>
        <v>3066.169575384808</v>
      </c>
      <c r="E39" s="44">
        <f t="shared" si="12"/>
        <v>2533.2954739638872</v>
      </c>
      <c r="F39" s="44">
        <f t="shared" si="12"/>
        <v>1949.5611402004524</v>
      </c>
      <c r="G39" s="44">
        <f t="shared" si="12"/>
        <v>1412.7620201482214</v>
      </c>
      <c r="H39" s="44">
        <f t="shared" si="12"/>
        <v>913.12158163657477</v>
      </c>
      <c r="I39" s="44">
        <f t="shared" si="12"/>
        <v>443.84902222740129</v>
      </c>
      <c r="J39" s="45">
        <f t="shared" si="12"/>
        <v>0</v>
      </c>
    </row>
    <row r="40" spans="2:11" x14ac:dyDescent="0.2">
      <c r="B40" s="57" t="s">
        <v>23</v>
      </c>
      <c r="C40" s="57"/>
      <c r="D40" s="12">
        <f t="shared" ref="D40:I40" si="13">SUM($C$17,$C$19)/D39</f>
        <v>1.956838932904418</v>
      </c>
      <c r="E40" s="12">
        <f t="shared" si="13"/>
        <v>2.3684564480004009</v>
      </c>
      <c r="F40" s="12">
        <f t="shared" si="13"/>
        <v>3.0776157137513955</v>
      </c>
      <c r="G40" s="12">
        <f t="shared" si="13"/>
        <v>4.2469997879547359</v>
      </c>
      <c r="H40" s="12">
        <f t="shared" si="13"/>
        <v>6.5708664877313332</v>
      </c>
      <c r="I40" s="12">
        <f t="shared" si="13"/>
        <v>13.518110212093617</v>
      </c>
      <c r="J40" s="9"/>
    </row>
    <row r="41" spans="2:11" x14ac:dyDescent="0.2">
      <c r="C41" s="1"/>
      <c r="D41" s="1"/>
    </row>
    <row r="45" spans="2:11" x14ac:dyDescent="0.2">
      <c r="F45" s="2"/>
    </row>
  </sheetData>
  <mergeCells count="26">
    <mergeCell ref="B34:C34"/>
    <mergeCell ref="C16:D16"/>
    <mergeCell ref="C15:D15"/>
    <mergeCell ref="B33:C33"/>
    <mergeCell ref="B32:C32"/>
    <mergeCell ref="C18:D18"/>
    <mergeCell ref="B31:C31"/>
    <mergeCell ref="B29:C29"/>
    <mergeCell ref="B24:C24"/>
    <mergeCell ref="B25:C25"/>
    <mergeCell ref="B26:C26"/>
    <mergeCell ref="B27:C27"/>
    <mergeCell ref="B30:C30"/>
    <mergeCell ref="B40:C40"/>
    <mergeCell ref="B39:C39"/>
    <mergeCell ref="B38:C38"/>
    <mergeCell ref="B37:C37"/>
    <mergeCell ref="B35:C35"/>
    <mergeCell ref="B4:M4"/>
    <mergeCell ref="C21:D21"/>
    <mergeCell ref="C20:D20"/>
    <mergeCell ref="C19:D19"/>
    <mergeCell ref="C14:D14"/>
    <mergeCell ref="C17:D17"/>
    <mergeCell ref="F21:J21"/>
    <mergeCell ref="C11:D11"/>
  </mergeCells>
  <phoneticPr fontId="1" type="noConversion"/>
  <printOptions horizontalCentered="1"/>
  <pageMargins left="0.36" right="0.36" top="0.67" bottom="0.51" header="0.37" footer="0.25"/>
  <pageSetup scale="69" orientation="portrait" cellComments="asDisplayed" verticalDpi="1200" r:id="rId1"/>
  <headerFooter alignWithMargins="0">
    <oddHeader>&amp;C&amp;A</oddHeader>
    <oddFooter>&amp;CPage &amp;P&amp;RVFD-Claw Pump-Savings-Calculator.xlsx</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VFD Savings</vt:lpstr>
      <vt:lpstr>'VFD Savings'!Print_Area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Sales Manager</dc:title>
  <dc:subject>VFD Savings Analysis</dc:subject>
  <dc:creator>Mark Sellers</dc:creator>
  <cp:lastModifiedBy>Alex Moreno</cp:lastModifiedBy>
  <cp:lastPrinted>2012-02-06T23:23:04Z</cp:lastPrinted>
  <dcterms:created xsi:type="dcterms:W3CDTF">2008-11-12T15:22:04Z</dcterms:created>
  <dcterms:modified xsi:type="dcterms:W3CDTF">2019-10-08T12:19:20Z</dcterms:modified>
</cp:coreProperties>
</file>