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codeName="ThisWorkbook" defaultThemeVersion="124226"/>
  <mc:AlternateContent xmlns:mc="http://schemas.openxmlformats.org/markup-compatibility/2006">
    <mc:Choice Requires="x15">
      <x15ac:absPath xmlns:x15ac="http://schemas.microsoft.com/office/spreadsheetml/2010/11/ac" url="M:\Resource Toolbox\"/>
    </mc:Choice>
  </mc:AlternateContent>
  <xr:revisionPtr revIDLastSave="0" documentId="10_ncr:8100000_{F48E2BB4-3E3B-4E1A-A4AC-11663E3959B8}" xr6:coauthVersionLast="34" xr6:coauthVersionMax="34" xr10:uidLastSave="{00000000-0000-0000-0000-000000000000}"/>
  <bookViews>
    <workbookView xWindow="240" yWindow="75" windowWidth="18045" windowHeight="8565" xr2:uid="{00000000-000D-0000-FFFF-FFFF00000000}"/>
  </bookViews>
  <sheets>
    <sheet name="VFD Savings" sheetId="1" r:id="rId1"/>
  </sheets>
  <definedNames>
    <definedName name="_xlnm.Print_Area" localSheetId="0">'VFD Savings'!$B$1:$M$77</definedName>
  </definedNames>
  <calcPr calcId="162913"/>
</workbook>
</file>

<file path=xl/calcChain.xml><?xml version="1.0" encoding="utf-8"?>
<calcChain xmlns="http://schemas.openxmlformats.org/spreadsheetml/2006/main">
  <c r="M26" i="1" l="1"/>
  <c r="M31" i="1" s="1"/>
  <c r="M32" i="1" s="1"/>
  <c r="L26" i="1"/>
  <c r="L31" i="1" s="1"/>
  <c r="L32" i="1" s="1"/>
  <c r="K26" i="1"/>
  <c r="K31" i="1" s="1"/>
  <c r="K32" i="1" s="1"/>
  <c r="J26" i="1"/>
  <c r="J31" i="1" s="1"/>
  <c r="J32" i="1" s="1"/>
  <c r="I26" i="1"/>
  <c r="I31" i="1" s="1"/>
  <c r="I32" i="1" s="1"/>
  <c r="H26" i="1"/>
  <c r="H31" i="1" s="1"/>
  <c r="H32" i="1" s="1"/>
  <c r="G26" i="1"/>
  <c r="G31" i="1" s="1"/>
  <c r="G32" i="1" s="1"/>
  <c r="F26" i="1"/>
  <c r="F31" i="1" s="1"/>
  <c r="F32" i="1" s="1"/>
  <c r="E26" i="1"/>
  <c r="E31" i="1" s="1"/>
  <c r="E32" i="1" s="1"/>
  <c r="D26" i="1"/>
  <c r="D31" i="1" s="1"/>
  <c r="D32" i="1" s="1"/>
  <c r="M28" i="1"/>
  <c r="M27" i="1" s="1"/>
  <c r="M29" i="1" s="1"/>
  <c r="L28" i="1"/>
  <c r="L27" i="1" s="1"/>
  <c r="L29" i="1" s="1"/>
  <c r="K28" i="1"/>
  <c r="J28" i="1"/>
  <c r="I28" i="1"/>
  <c r="I27" i="1" s="1"/>
  <c r="I29" i="1" s="1"/>
  <c r="H28" i="1"/>
  <c r="H27" i="1" s="1"/>
  <c r="H29" i="1" s="1"/>
  <c r="G28" i="1"/>
  <c r="F28" i="1"/>
  <c r="E28" i="1"/>
  <c r="E27" i="1" s="1"/>
  <c r="E29" i="1" s="1"/>
  <c r="D28" i="1"/>
  <c r="D27" i="1" s="1"/>
  <c r="D29" i="1" s="1"/>
  <c r="K27" i="1"/>
  <c r="K29" i="1" s="1"/>
  <c r="J27" i="1"/>
  <c r="J29" i="1" s="1"/>
  <c r="G27" i="1"/>
  <c r="G29" i="1" s="1"/>
  <c r="F27" i="1"/>
  <c r="F29" i="1" s="1"/>
  <c r="M37" i="1"/>
  <c r="M36" i="1" s="1"/>
  <c r="M38" i="1" s="1"/>
  <c r="L37" i="1"/>
  <c r="K37" i="1"/>
  <c r="K36" i="1" s="1"/>
  <c r="K38" i="1" s="1"/>
  <c r="J37" i="1"/>
  <c r="J36" i="1" s="1"/>
  <c r="J38" i="1" s="1"/>
  <c r="I37" i="1"/>
  <c r="I36" i="1" s="1"/>
  <c r="I38" i="1" s="1"/>
  <c r="H37" i="1"/>
  <c r="H36" i="1" s="1"/>
  <c r="H38" i="1" s="1"/>
  <c r="G37" i="1"/>
  <c r="G36" i="1" s="1"/>
  <c r="G38" i="1" s="1"/>
  <c r="F37" i="1"/>
  <c r="F36" i="1" s="1"/>
  <c r="F38" i="1" s="1"/>
  <c r="E37" i="1"/>
  <c r="E36" i="1" s="1"/>
  <c r="E38" i="1" s="1"/>
  <c r="D37" i="1"/>
  <c r="D36" i="1" s="1"/>
  <c r="D38" i="1" s="1"/>
  <c r="E35" i="1"/>
  <c r="F35" i="1"/>
  <c r="G35" i="1"/>
  <c r="H35" i="1"/>
  <c r="I35" i="1"/>
  <c r="J35" i="1"/>
  <c r="K35" i="1"/>
  <c r="L35" i="1"/>
  <c r="L36" i="1"/>
  <c r="L38" i="1" s="1"/>
  <c r="M35" i="1"/>
  <c r="D35" i="1"/>
  <c r="D42" i="1"/>
  <c r="E42" i="1"/>
  <c r="F42" i="1"/>
  <c r="G42" i="1"/>
  <c r="H42" i="1"/>
  <c r="I42" i="1"/>
  <c r="J42" i="1"/>
  <c r="K42" i="1"/>
  <c r="L42" i="1"/>
  <c r="M42" i="1"/>
  <c r="D30" i="1" l="1"/>
  <c r="I30" i="1"/>
  <c r="M30" i="1"/>
  <c r="E30" i="1"/>
  <c r="G30" i="1"/>
  <c r="K30" i="1"/>
  <c r="F30" i="1"/>
  <c r="H30" i="1"/>
  <c r="J30" i="1"/>
  <c r="L30" i="1"/>
  <c r="M39" i="1"/>
  <c r="M44" i="1" s="1"/>
  <c r="M45" i="1" s="1"/>
  <c r="M46" i="1" s="1"/>
  <c r="K39" i="1"/>
  <c r="K40" i="1" s="1"/>
  <c r="I39" i="1"/>
  <c r="I40" i="1" s="1"/>
  <c r="G39" i="1"/>
  <c r="G40" i="1" s="1"/>
  <c r="E39" i="1"/>
  <c r="E40" i="1" s="1"/>
  <c r="F39" i="1"/>
  <c r="F44" i="1" s="1"/>
  <c r="F45" i="1" s="1"/>
  <c r="F46" i="1" s="1"/>
  <c r="H39" i="1"/>
  <c r="H44" i="1" s="1"/>
  <c r="H45" i="1" s="1"/>
  <c r="H46" i="1" s="1"/>
  <c r="J39" i="1"/>
  <c r="J44" i="1" s="1"/>
  <c r="J45" i="1" s="1"/>
  <c r="J46" i="1" s="1"/>
  <c r="L39" i="1"/>
  <c r="L44" i="1" s="1"/>
  <c r="L45" i="1" s="1"/>
  <c r="L46" i="1" s="1"/>
  <c r="D39" i="1"/>
  <c r="D44" i="1" s="1"/>
  <c r="D45" i="1" s="1"/>
  <c r="D46" i="1" s="1"/>
  <c r="K44" i="1" l="1"/>
  <c r="K45" i="1" s="1"/>
  <c r="K46" i="1" s="1"/>
  <c r="I44" i="1"/>
  <c r="I45" i="1" s="1"/>
  <c r="I46" i="1" s="1"/>
  <c r="E41" i="1"/>
  <c r="I41" i="1"/>
  <c r="E44" i="1"/>
  <c r="E45" i="1" s="1"/>
  <c r="E46" i="1" s="1"/>
  <c r="L47" i="1"/>
  <c r="G41" i="1"/>
  <c r="D40" i="1"/>
  <c r="K41" i="1"/>
  <c r="G44" i="1"/>
  <c r="G45" i="1" s="1"/>
  <c r="D41" i="1"/>
  <c r="M41" i="1"/>
  <c r="M40" i="1"/>
  <c r="H40" i="1"/>
  <c r="F41" i="1"/>
  <c r="J41" i="1"/>
  <c r="L40" i="1"/>
  <c r="H41" i="1"/>
  <c r="J40" i="1"/>
  <c r="F40" i="1"/>
  <c r="L41" i="1"/>
  <c r="D47" i="1"/>
  <c r="F47" i="1"/>
  <c r="J47" i="1"/>
  <c r="E47" i="1"/>
  <c r="I47" i="1"/>
  <c r="H47" i="1"/>
  <c r="K47" i="1"/>
  <c r="G46" i="1" l="1"/>
  <c r="G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Patton's Inc</author>
  </authors>
  <commentList>
    <comment ref="G46" authorId="0" shapeId="0" xr:uid="{00000000-0006-0000-0000-000001000000}">
      <text>
        <r>
          <rPr>
            <sz val="12"/>
            <color indexed="81"/>
            <rFont val="Calibri"/>
            <family val="2"/>
            <scheme val="minor"/>
          </rPr>
          <t>Not knowing the demand profile certain assumptions are left up to the facility as to how much demand fluctuates.  We control claw vacuum pump speeds from 25Hz-full speed (60Hz).  You can make a number of assumptions from the highlighted area as a possible savings and potential payback for the VFD Option.</t>
        </r>
      </text>
    </comment>
  </commentList>
</comments>
</file>

<file path=xl/sharedStrings.xml><?xml version="1.0" encoding="utf-8"?>
<sst xmlns="http://schemas.openxmlformats.org/spreadsheetml/2006/main" count="61" uniqueCount="45">
  <si>
    <t>HP_full</t>
  </si>
  <si>
    <t>RPM_full</t>
  </si>
  <si>
    <t>Power Usage</t>
  </si>
  <si>
    <t>Power Savings</t>
  </si>
  <si>
    <t>Full Horsepower</t>
  </si>
  <si>
    <t>Full RPM</t>
  </si>
  <si>
    <t>Calculated RPM</t>
  </si>
  <si>
    <t>Calculated HP</t>
  </si>
  <si>
    <t>Percent of Full RPM</t>
  </si>
  <si>
    <t>Hertz</t>
  </si>
  <si>
    <t>Cost of VFD</t>
  </si>
  <si>
    <t>Cost of KWH</t>
  </si>
  <si>
    <t>Daily Hours of Operation</t>
  </si>
  <si>
    <t>Cost of Installation</t>
  </si>
  <si>
    <t>Cost of Motor Upgrade</t>
  </si>
  <si>
    <t>←</t>
  </si>
  <si>
    <t>Frequency of supplied electrical power - usually 60hz</t>
  </si>
  <si>
    <t xml:space="preserve">Cost of any associated motor upgrade. </t>
  </si>
  <si>
    <t>Cost of installation including any control changes</t>
  </si>
  <si>
    <t>Cost per KWH of electricity at the facility</t>
  </si>
  <si>
    <t>Motor Efficiency</t>
  </si>
  <si>
    <t>Motor efficiency rating</t>
  </si>
  <si>
    <t>VFD Output Hz</t>
  </si>
  <si>
    <t>Cost of the VFD</t>
  </si>
  <si>
    <t>Annual KWH with VFD</t>
  </si>
  <si>
    <t>Annual Cost with VFD</t>
  </si>
  <si>
    <t>Annual Savings with VFD</t>
  </si>
  <si>
    <t>Break-Even payback in Years</t>
  </si>
  <si>
    <t xml:space="preserve">  Patton's Medical VFD Energy Analysis</t>
  </si>
  <si>
    <t xml:space="preserve">Hours of daily operation of the motor. </t>
  </si>
  <si>
    <t xml:space="preserve">Enter the data in the Blue boxes and the rest of the sheet will calculate automatically. This chart does not reflect the additional savings from reducing the heat load caused by the motors excess energy usage. </t>
  </si>
  <si>
    <t>(Calculated RPM / Full RPM)^2</t>
  </si>
  <si>
    <t>Existing Motor if Different than one replacing</t>
  </si>
  <si>
    <t>Existing System:</t>
  </si>
  <si>
    <t>Proposed System:</t>
  </si>
  <si>
    <t>Full nameplate RPM rating of the motor being used for calculation</t>
  </si>
  <si>
    <t>Annual KWH</t>
  </si>
  <si>
    <t xml:space="preserve">Annual Cost </t>
  </si>
  <si>
    <t>Existing System (no VFD):</t>
  </si>
  <si>
    <t>Full nameplate Horsepower rating of the motor being used for calculation</t>
  </si>
  <si>
    <t>AREA:</t>
  </si>
  <si>
    <t>Proposed System (with VFD):</t>
  </si>
  <si>
    <t>Customer:</t>
  </si>
  <si>
    <t>Project Name</t>
  </si>
  <si>
    <t>Customer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</si>
</sst>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0.00"/>
    <numFmt numFmtId="166" formatCode="&quot;$&quot;#,##0.000"/>
  </numFmts>
  <fonts count="14" x14ac:knownFonts="1">
    <font>
      <sz val="10"/>
      <name val="Arial"/>
    </font>
    <font>
      <sz val="8"/>
      <name val="Arial"/>
      <family val="2"/>
    </font>
    <font>
      <sz val="10"/>
      <name val="Arial"/>
      <family val="2"/>
    </font>
    <font>
      <sz val="10"/>
      <name val="Calibri"/>
      <family val="2"/>
      <scheme val="minor"/>
    </font>
    <font>
      <b/>
      <sz val="16"/>
      <name val="Calibri"/>
      <family val="2"/>
      <scheme val="minor"/>
    </font>
    <font>
      <sz val="14"/>
      <name val="Calibri"/>
      <family val="2"/>
      <scheme val="minor"/>
    </font>
    <font>
      <b/>
      <sz val="22"/>
      <name val="Calibri"/>
      <family val="2"/>
      <scheme val="minor"/>
    </font>
    <font>
      <b/>
      <sz val="10"/>
      <name val="Calibri"/>
      <family val="2"/>
      <scheme val="minor"/>
    </font>
    <font>
      <b/>
      <sz val="28"/>
      <name val="Calibri"/>
      <family val="2"/>
      <scheme val="minor"/>
    </font>
    <font>
      <b/>
      <sz val="12"/>
      <name val="Calibri"/>
      <family val="2"/>
      <scheme val="minor"/>
    </font>
    <font>
      <b/>
      <sz val="12"/>
      <name val="Arial"/>
      <family val="2"/>
    </font>
    <font>
      <b/>
      <sz val="14"/>
      <name val="Arial"/>
      <family val="2"/>
    </font>
    <font>
      <b/>
      <u/>
      <sz val="12"/>
      <name val="Calibri"/>
      <family val="2"/>
      <scheme val="minor"/>
    </font>
    <font>
      <sz val="12"/>
      <color indexed="81"/>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3" tint="0.59996337778862885"/>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10" fontId="0" fillId="0" borderId="0" xfId="0" applyNumberFormat="1"/>
    <xf numFmtId="166" fontId="0" fillId="0" borderId="0" xfId="0" applyNumberFormat="1"/>
    <xf numFmtId="165" fontId="0" fillId="0" borderId="5" xfId="0" applyNumberFormat="1" applyFill="1" applyBorder="1"/>
    <xf numFmtId="0" fontId="3" fillId="0" borderId="1" xfId="0" applyFont="1" applyBorder="1"/>
    <xf numFmtId="164" fontId="3" fillId="0" borderId="1" xfId="0" applyNumberFormat="1" applyFont="1" applyBorder="1"/>
    <xf numFmtId="10" fontId="3" fillId="0" borderId="1" xfId="0" applyNumberFormat="1" applyFont="1" applyBorder="1"/>
    <xf numFmtId="0" fontId="3" fillId="0" borderId="0" xfId="0" applyFont="1" applyAlignment="1">
      <alignment horizontal="right"/>
    </xf>
    <xf numFmtId="10" fontId="3" fillId="0" borderId="0" xfId="0" applyNumberFormat="1" applyFont="1"/>
    <xf numFmtId="0" fontId="3" fillId="0" borderId="0" xfId="0" applyFont="1"/>
    <xf numFmtId="2" fontId="3" fillId="0" borderId="1" xfId="0" applyNumberFormat="1" applyFont="1" applyBorder="1"/>
    <xf numFmtId="165" fontId="3" fillId="0" borderId="1" xfId="0" applyNumberFormat="1" applyFont="1" applyBorder="1"/>
    <xf numFmtId="2" fontId="3" fillId="2" borderId="1" xfId="0" applyNumberFormat="1" applyFont="1" applyFill="1" applyBorder="1"/>
    <xf numFmtId="0" fontId="6" fillId="0" borderId="0" xfId="0" applyFont="1" applyAlignment="1">
      <alignment horizontal="center" vertical="center"/>
    </xf>
    <xf numFmtId="0" fontId="3" fillId="0" borderId="0" xfId="0" applyFont="1" applyAlignment="1">
      <alignment horizontal="left" wrapText="1"/>
    </xf>
    <xf numFmtId="165" fontId="7" fillId="0" borderId="1" xfId="0" applyNumberFormat="1" applyFont="1" applyBorder="1"/>
    <xf numFmtId="2" fontId="7" fillId="0" borderId="1" xfId="0" applyNumberFormat="1" applyFont="1" applyBorder="1"/>
    <xf numFmtId="0" fontId="2" fillId="0" borderId="0" xfId="0" applyNumberFormat="1" applyFont="1" applyBorder="1" applyAlignment="1">
      <alignment horizontal="left" wrapText="1"/>
    </xf>
    <xf numFmtId="0" fontId="0" fillId="0" borderId="0" xfId="0" applyNumberFormat="1" applyBorder="1" applyAlignment="1">
      <alignment horizontal="lef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3" fillId="0" borderId="9" xfId="0" applyFont="1" applyBorder="1"/>
    <xf numFmtId="0" fontId="8"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10" fontId="3" fillId="4" borderId="1" xfId="0" applyNumberFormat="1" applyFont="1" applyFill="1" applyBorder="1" applyAlignment="1">
      <alignment horizontal="center"/>
    </xf>
    <xf numFmtId="0" fontId="3" fillId="4" borderId="1" xfId="0" applyFont="1" applyFill="1" applyBorder="1" applyAlignment="1">
      <alignment horizontal="right"/>
    </xf>
    <xf numFmtId="0" fontId="7" fillId="0" borderId="0" xfId="0" applyFont="1" applyAlignment="1">
      <alignment horizontal="right"/>
    </xf>
    <xf numFmtId="165" fontId="7" fillId="5" borderId="1" xfId="0" applyNumberFormat="1" applyFont="1" applyFill="1" applyBorder="1"/>
    <xf numFmtId="0" fontId="3" fillId="0" borderId="0" xfId="0" applyFont="1" applyAlignment="1">
      <alignment horizontal="left" vertical="top" wrapText="1"/>
    </xf>
    <xf numFmtId="0" fontId="4" fillId="0" borderId="0" xfId="0" applyFont="1" applyBorder="1" applyAlignment="1">
      <alignment vertical="center"/>
    </xf>
    <xf numFmtId="0" fontId="9" fillId="0" borderId="0" xfId="0" applyFont="1" applyBorder="1" applyAlignment="1">
      <alignment vertical="center"/>
    </xf>
    <xf numFmtId="0" fontId="5" fillId="0" borderId="0" xfId="0" applyFont="1" applyFill="1" applyBorder="1" applyAlignment="1" applyProtection="1">
      <alignment horizontal="right"/>
      <protection locked="0"/>
    </xf>
    <xf numFmtId="0" fontId="7" fillId="0" borderId="1" xfId="0" applyFont="1" applyBorder="1"/>
    <xf numFmtId="164" fontId="7" fillId="0" borderId="1" xfId="0" applyNumberFormat="1" applyFont="1" applyBorder="1"/>
    <xf numFmtId="0" fontId="7" fillId="0" borderId="0" xfId="0" applyFont="1" applyBorder="1" applyAlignment="1">
      <alignment horizontal="right" vertical="center" wrapText="1"/>
    </xf>
    <xf numFmtId="0" fontId="10" fillId="0" borderId="0" xfId="0" applyFont="1" applyAlignment="1">
      <alignment horizontal="right"/>
    </xf>
    <xf numFmtId="0" fontId="11" fillId="0" borderId="0" xfId="0" applyFont="1"/>
    <xf numFmtId="0" fontId="12" fillId="0" borderId="0" xfId="0" applyFont="1" applyBorder="1" applyAlignment="1">
      <alignment vertical="center"/>
    </xf>
    <xf numFmtId="165" fontId="7" fillId="6" borderId="1" xfId="0" applyNumberFormat="1" applyFont="1" applyFill="1" applyBorder="1"/>
    <xf numFmtId="0" fontId="3" fillId="4" borderId="1" xfId="0" applyFont="1" applyFill="1" applyBorder="1" applyAlignment="1">
      <alignment horizontal="right"/>
    </xf>
    <xf numFmtId="10" fontId="5" fillId="3" borderId="2" xfId="0" applyNumberFormat="1" applyFont="1" applyFill="1" applyBorder="1" applyAlignment="1" applyProtection="1">
      <alignment horizontal="right"/>
      <protection locked="0"/>
    </xf>
    <xf numFmtId="0" fontId="3" fillId="3" borderId="4" xfId="0" applyFont="1" applyFill="1" applyBorder="1" applyProtection="1">
      <protection locked="0"/>
    </xf>
    <xf numFmtId="0" fontId="5" fillId="3" borderId="2" xfId="0" applyFont="1" applyFill="1" applyBorder="1" applyAlignment="1" applyProtection="1">
      <alignment horizontal="right"/>
      <protection locked="0"/>
    </xf>
    <xf numFmtId="0" fontId="5" fillId="3" borderId="4" xfId="0" applyFont="1" applyFill="1" applyBorder="1" applyAlignment="1" applyProtection="1">
      <alignment horizontal="right"/>
      <protection locked="0"/>
    </xf>
    <xf numFmtId="165" fontId="5" fillId="3" borderId="2" xfId="0" applyNumberFormat="1" applyFont="1" applyFill="1" applyBorder="1" applyAlignment="1" applyProtection="1">
      <alignment horizontal="right"/>
      <protection locked="0"/>
    </xf>
    <xf numFmtId="165" fontId="5" fillId="3" borderId="4" xfId="0" applyNumberFormat="1" applyFont="1" applyFill="1" applyBorder="1" applyAlignment="1" applyProtection="1">
      <alignment horizontal="right"/>
      <protection locked="0"/>
    </xf>
    <xf numFmtId="0" fontId="3" fillId="4" borderId="14" xfId="0" applyFont="1" applyFill="1" applyBorder="1" applyAlignment="1">
      <alignment horizontal="right"/>
    </xf>
    <xf numFmtId="0" fontId="3" fillId="4" borderId="15" xfId="0" applyFont="1" applyFill="1" applyBorder="1" applyAlignment="1">
      <alignment horizontal="right"/>
    </xf>
    <xf numFmtId="0" fontId="2" fillId="0" borderId="2" xfId="0" applyNumberFormat="1" applyFont="1" applyBorder="1" applyAlignment="1">
      <alignment horizontal="left" wrapText="1"/>
    </xf>
    <xf numFmtId="0" fontId="0" fillId="0" borderId="3" xfId="0" applyNumberFormat="1" applyBorder="1" applyAlignment="1">
      <alignment horizontal="left" wrapText="1"/>
    </xf>
    <xf numFmtId="0" fontId="0" fillId="0" borderId="4" xfId="0" applyNumberFormat="1" applyBorder="1" applyAlignment="1">
      <alignment horizontal="left" wrapText="1"/>
    </xf>
    <xf numFmtId="166" fontId="5" fillId="3" borderId="2" xfId="0" applyNumberFormat="1" applyFont="1" applyFill="1" applyBorder="1" applyAlignment="1" applyProtection="1">
      <alignment horizontal="right"/>
      <protection locked="0"/>
    </xf>
    <xf numFmtId="166" fontId="5" fillId="3" borderId="4" xfId="0" applyNumberFormat="1" applyFont="1" applyFill="1" applyBorder="1" applyAlignment="1" applyProtection="1">
      <alignment horizontal="right"/>
      <protection locked="0"/>
    </xf>
    <xf numFmtId="0" fontId="3"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US"/>
              <a:t>Power vs. Speed</a:t>
            </a:r>
          </a:p>
        </c:rich>
      </c:tx>
      <c:overlay val="0"/>
    </c:title>
    <c:autoTitleDeleted val="0"/>
    <c:view3D>
      <c:rotX val="15"/>
      <c:rotY val="20"/>
      <c:rAngAx val="0"/>
    </c:view3D>
    <c:floor>
      <c:thickness val="0"/>
    </c:floor>
    <c:sideWall>
      <c:thickness val="0"/>
    </c:sideWall>
    <c:backWall>
      <c:thickness val="0"/>
    </c:backWall>
    <c:plotArea>
      <c:layout>
        <c:manualLayout>
          <c:layoutTarget val="inner"/>
          <c:xMode val="edge"/>
          <c:yMode val="edge"/>
          <c:x val="7.902404774872257E-2"/>
          <c:y val="2.6397200349956254E-2"/>
          <c:w val="0.78455013913210059"/>
          <c:h val="0.88011598550181158"/>
        </c:manualLayout>
      </c:layout>
      <c:line3DChart>
        <c:grouping val="standard"/>
        <c:varyColors val="0"/>
        <c:ser>
          <c:idx val="0"/>
          <c:order val="0"/>
          <c:tx>
            <c:v>Power vs. Speed</c:v>
          </c:tx>
          <c:cat>
            <c:numRef>
              <c:f>'VFD Savings'!$D$34:$M$34</c:f>
              <c:numCache>
                <c:formatCode>0.00%</c:formatCode>
                <c:ptCount val="10"/>
                <c:pt idx="0">
                  <c:v>0.1</c:v>
                </c:pt>
                <c:pt idx="1">
                  <c:v>0.2</c:v>
                </c:pt>
                <c:pt idx="2">
                  <c:v>0.3</c:v>
                </c:pt>
                <c:pt idx="3">
                  <c:v>0.4</c:v>
                </c:pt>
                <c:pt idx="4">
                  <c:v>0.5</c:v>
                </c:pt>
                <c:pt idx="5">
                  <c:v>0.6</c:v>
                </c:pt>
                <c:pt idx="6">
                  <c:v>0.7</c:v>
                </c:pt>
                <c:pt idx="7">
                  <c:v>0.8</c:v>
                </c:pt>
                <c:pt idx="8">
                  <c:v>0.9</c:v>
                </c:pt>
                <c:pt idx="9">
                  <c:v>1</c:v>
                </c:pt>
              </c:numCache>
            </c:numRef>
          </c:cat>
          <c:val>
            <c:numRef>
              <c:f>'VFD Savings'!$D$40:$M$40</c:f>
              <c:numCache>
                <c:formatCode>0.00%</c:formatCode>
                <c:ptCount val="10"/>
                <c:pt idx="0">
                  <c:v>1.0000000000000002E-2</c:v>
                </c:pt>
                <c:pt idx="1">
                  <c:v>4.0000000000000008E-2</c:v>
                </c:pt>
                <c:pt idx="2">
                  <c:v>0.09</c:v>
                </c:pt>
                <c:pt idx="3">
                  <c:v>0.16000000000000003</c:v>
                </c:pt>
                <c:pt idx="4">
                  <c:v>0.25</c:v>
                </c:pt>
                <c:pt idx="5">
                  <c:v>0.36</c:v>
                </c:pt>
                <c:pt idx="6">
                  <c:v>0.48999999999999994</c:v>
                </c:pt>
                <c:pt idx="7">
                  <c:v>0.64000000000000012</c:v>
                </c:pt>
                <c:pt idx="8">
                  <c:v>0.81</c:v>
                </c:pt>
                <c:pt idx="9">
                  <c:v>1</c:v>
                </c:pt>
              </c:numCache>
            </c:numRef>
          </c:val>
          <c:smooth val="1"/>
          <c:extLst>
            <c:ext xmlns:c16="http://schemas.microsoft.com/office/drawing/2014/chart" uri="{C3380CC4-5D6E-409C-BE32-E72D297353CC}">
              <c16:uniqueId val="{00000000-4FC3-4710-9EFF-478E518D643A}"/>
            </c:ext>
          </c:extLst>
        </c:ser>
        <c:dLbls>
          <c:showLegendKey val="0"/>
          <c:showVal val="0"/>
          <c:showCatName val="0"/>
          <c:showSerName val="0"/>
          <c:showPercent val="0"/>
          <c:showBubbleSize val="0"/>
        </c:dLbls>
        <c:axId val="184123864"/>
        <c:axId val="184124256"/>
        <c:axId val="185080544"/>
      </c:line3DChart>
      <c:catAx>
        <c:axId val="184123864"/>
        <c:scaling>
          <c:orientation val="minMax"/>
        </c:scaling>
        <c:delete val="0"/>
        <c:axPos val="b"/>
        <c:majorGridlines/>
        <c:minorGridlines/>
        <c:title>
          <c:tx>
            <c:rich>
              <a:bodyPr/>
              <a:lstStyle/>
              <a:p>
                <a:pPr>
                  <a:defRPr/>
                </a:pPr>
                <a:r>
                  <a:rPr lang="en-US"/>
                  <a:t>% Rated Speed</a:t>
                </a:r>
              </a:p>
            </c:rich>
          </c:tx>
          <c:overlay val="0"/>
        </c:title>
        <c:numFmt formatCode="0.00%" sourceLinked="1"/>
        <c:majorTickMark val="out"/>
        <c:minorTickMark val="none"/>
        <c:tickLblPos val="nextTo"/>
        <c:crossAx val="184124256"/>
        <c:crosses val="autoZero"/>
        <c:auto val="1"/>
        <c:lblAlgn val="ctr"/>
        <c:lblOffset val="100"/>
        <c:noMultiLvlLbl val="0"/>
      </c:catAx>
      <c:valAx>
        <c:axId val="184124256"/>
        <c:scaling>
          <c:orientation val="minMax"/>
        </c:scaling>
        <c:delete val="0"/>
        <c:axPos val="l"/>
        <c:majorGridlines/>
        <c:minorGridlines/>
        <c:title>
          <c:tx>
            <c:rich>
              <a:bodyPr/>
              <a:lstStyle/>
              <a:p>
                <a:pPr>
                  <a:defRPr/>
                </a:pPr>
                <a:r>
                  <a:rPr lang="en-US"/>
                  <a:t>% Power</a:t>
                </a:r>
              </a:p>
            </c:rich>
          </c:tx>
          <c:overlay val="0"/>
        </c:title>
        <c:numFmt formatCode="0.00%" sourceLinked="1"/>
        <c:majorTickMark val="out"/>
        <c:minorTickMark val="none"/>
        <c:tickLblPos val="nextTo"/>
        <c:crossAx val="184123864"/>
        <c:crosses val="autoZero"/>
        <c:crossBetween val="between"/>
      </c:valAx>
      <c:serAx>
        <c:axId val="185080544"/>
        <c:scaling>
          <c:orientation val="minMax"/>
        </c:scaling>
        <c:delete val="0"/>
        <c:axPos val="b"/>
        <c:majorTickMark val="out"/>
        <c:minorTickMark val="none"/>
        <c:tickLblPos val="nextTo"/>
        <c:crossAx val="184124256"/>
        <c:crosses val="autoZero"/>
      </c:serAx>
    </c:plotArea>
    <c:legend>
      <c:legendPos val="r"/>
      <c:overlay val="0"/>
    </c:legend>
    <c:plotVisOnly val="1"/>
    <c:dispBlanksAs val="gap"/>
    <c:showDLblsOverMax val="0"/>
  </c:chart>
  <c:printSettings>
    <c:headerFooter/>
    <c:pageMargins b="0.75000000000000411" l="0.70000000000000062" r="0.70000000000000062" t="0.7500000000000041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933450</xdr:colOff>
      <xdr:row>51</xdr:row>
      <xdr:rowOff>142875</xdr:rowOff>
    </xdr:from>
    <xdr:to>
      <xdr:col>12</xdr:col>
      <xdr:colOff>161924</xdr:colOff>
      <xdr:row>76</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260838</xdr:colOff>
      <xdr:row>5</xdr:row>
      <xdr:rowOff>28575</xdr:rowOff>
    </xdr:from>
    <xdr:to>
      <xdr:col>3</xdr:col>
      <xdr:colOff>276225</xdr:colOff>
      <xdr:row>8</xdr:row>
      <xdr:rowOff>152400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0438" y="1343025"/>
          <a:ext cx="2101362"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52"/>
  <sheetViews>
    <sheetView tabSelected="1" zoomScaleNormal="100" zoomScaleSheetLayoutView="100" workbookViewId="0">
      <selection activeCell="L11" sqref="L11"/>
    </sheetView>
  </sheetViews>
  <sheetFormatPr defaultRowHeight="12.75" x14ac:dyDescent="0.2"/>
  <cols>
    <col min="2" max="2" width="24.42578125" customWidth="1"/>
    <col min="3" max="3" width="6.85546875" customWidth="1"/>
    <col min="4" max="13" width="11.42578125" bestFit="1" customWidth="1"/>
  </cols>
  <sheetData>
    <row r="1" spans="2:13" ht="18" x14ac:dyDescent="0.25">
      <c r="B1" s="46" t="s">
        <v>42</v>
      </c>
      <c r="C1" s="47" t="s">
        <v>44</v>
      </c>
    </row>
    <row r="2" spans="2:13" ht="18" x14ac:dyDescent="0.25">
      <c r="B2" s="46" t="s">
        <v>40</v>
      </c>
      <c r="C2" s="47" t="s">
        <v>43</v>
      </c>
    </row>
    <row r="3" spans="2:13" ht="13.5" thickBot="1" x14ac:dyDescent="0.25"/>
    <row r="4" spans="2:13" ht="27" customHeight="1" thickBot="1" x14ac:dyDescent="0.25">
      <c r="B4" s="59" t="s">
        <v>30</v>
      </c>
      <c r="C4" s="60"/>
      <c r="D4" s="60"/>
      <c r="E4" s="60"/>
      <c r="F4" s="60"/>
      <c r="G4" s="60"/>
      <c r="H4" s="60"/>
      <c r="I4" s="60"/>
      <c r="J4" s="60"/>
      <c r="K4" s="60"/>
      <c r="L4" s="60"/>
      <c r="M4" s="61"/>
    </row>
    <row r="5" spans="2:13" ht="27" customHeight="1" thickBot="1" x14ac:dyDescent="0.25">
      <c r="B5" s="17"/>
      <c r="C5" s="18"/>
      <c r="D5" s="18"/>
      <c r="E5" s="18"/>
      <c r="F5" s="18"/>
      <c r="G5" s="18"/>
      <c r="H5" s="18"/>
      <c r="I5" s="18"/>
      <c r="J5" s="18"/>
      <c r="K5" s="18"/>
      <c r="L5" s="18"/>
      <c r="M5" s="18"/>
    </row>
    <row r="6" spans="2:13" ht="13.5" thickTop="1" x14ac:dyDescent="0.2">
      <c r="B6" s="19"/>
      <c r="C6" s="20"/>
      <c r="D6" s="20"/>
      <c r="E6" s="20"/>
      <c r="F6" s="20"/>
      <c r="G6" s="20"/>
      <c r="H6" s="20"/>
      <c r="I6" s="20"/>
      <c r="J6" s="20"/>
      <c r="K6" s="20"/>
      <c r="L6" s="20"/>
      <c r="M6" s="21"/>
    </row>
    <row r="7" spans="2:13" x14ac:dyDescent="0.2">
      <c r="B7" s="22"/>
      <c r="C7" s="23"/>
      <c r="D7" s="23"/>
      <c r="E7" s="23"/>
      <c r="F7" s="23"/>
      <c r="G7" s="23"/>
      <c r="H7" s="23"/>
      <c r="I7" s="23"/>
      <c r="J7" s="23"/>
      <c r="K7" s="23"/>
      <c r="L7" s="23"/>
      <c r="M7" s="24"/>
    </row>
    <row r="8" spans="2:13" ht="36" customHeight="1" x14ac:dyDescent="0.2">
      <c r="B8" s="25"/>
      <c r="D8" s="27"/>
      <c r="E8" s="26" t="s">
        <v>28</v>
      </c>
      <c r="F8" s="28"/>
      <c r="G8" s="28"/>
      <c r="H8" s="28"/>
      <c r="I8" s="28"/>
      <c r="J8" s="28"/>
      <c r="K8" s="28"/>
      <c r="L8" s="28"/>
      <c r="M8" s="29"/>
    </row>
    <row r="9" spans="2:13" ht="13.5" customHeight="1" thickBot="1" x14ac:dyDescent="0.25">
      <c r="B9" s="30"/>
      <c r="C9" s="31"/>
      <c r="D9" s="32"/>
      <c r="E9" s="33"/>
      <c r="F9" s="33"/>
      <c r="G9" s="33"/>
      <c r="H9" s="33"/>
      <c r="I9" s="33"/>
      <c r="J9" s="33"/>
      <c r="K9" s="33"/>
      <c r="L9" s="33"/>
      <c r="M9" s="34"/>
    </row>
    <row r="10" spans="2:13" ht="13.5" customHeight="1" thickTop="1" thickBot="1" x14ac:dyDescent="0.25">
      <c r="B10" s="48" t="s">
        <v>33</v>
      </c>
      <c r="C10" s="40"/>
      <c r="D10" s="27"/>
      <c r="E10" s="28"/>
      <c r="F10" s="28"/>
      <c r="G10" s="28"/>
      <c r="H10" s="28"/>
      <c r="I10" s="28"/>
      <c r="J10" s="28"/>
      <c r="K10" s="28"/>
      <c r="L10" s="28"/>
      <c r="M10" s="28"/>
    </row>
    <row r="11" spans="2:13" ht="25.5" customHeight="1" thickBot="1" x14ac:dyDescent="0.35">
      <c r="B11" s="45" t="s">
        <v>32</v>
      </c>
      <c r="C11" s="53">
        <v>7.5</v>
      </c>
      <c r="D11" s="54"/>
      <c r="E11" s="13" t="s">
        <v>15</v>
      </c>
      <c r="F11" s="9" t="s">
        <v>39</v>
      </c>
      <c r="G11" s="28"/>
      <c r="H11" s="28"/>
      <c r="I11" s="28"/>
      <c r="J11" s="28"/>
      <c r="K11" s="28"/>
      <c r="L11" s="28"/>
      <c r="M11" s="28"/>
    </row>
    <row r="12" spans="2:13" ht="13.5" customHeight="1" x14ac:dyDescent="0.2">
      <c r="B12" s="40"/>
      <c r="C12" s="40"/>
      <c r="D12" s="27"/>
      <c r="E12" s="28"/>
      <c r="F12" s="28"/>
      <c r="G12" s="28"/>
      <c r="H12" s="28"/>
      <c r="I12" s="28"/>
      <c r="J12" s="28"/>
      <c r="K12" s="28"/>
      <c r="L12" s="28"/>
      <c r="M12" s="28"/>
    </row>
    <row r="13" spans="2:13" ht="16.5" thickBot="1" x14ac:dyDescent="0.25">
      <c r="B13" s="48" t="s">
        <v>34</v>
      </c>
      <c r="C13" s="9"/>
      <c r="D13" s="9"/>
      <c r="E13" s="9"/>
      <c r="F13" s="9"/>
      <c r="G13" s="9"/>
      <c r="H13" s="9"/>
      <c r="I13" s="9"/>
      <c r="J13" s="9"/>
      <c r="K13" s="9"/>
      <c r="L13" s="9"/>
      <c r="M13" s="9"/>
    </row>
    <row r="14" spans="2:13" ht="18" customHeight="1" thickBot="1" x14ac:dyDescent="0.35">
      <c r="B14" s="37" t="s">
        <v>4</v>
      </c>
      <c r="C14" s="53">
        <v>4</v>
      </c>
      <c r="D14" s="54"/>
      <c r="E14" s="13" t="s">
        <v>15</v>
      </c>
      <c r="F14" s="9" t="s">
        <v>39</v>
      </c>
      <c r="G14" s="9"/>
      <c r="H14" s="9"/>
      <c r="I14" s="9"/>
      <c r="J14" s="9"/>
      <c r="K14" s="9"/>
      <c r="L14" s="9"/>
      <c r="M14" s="9"/>
    </row>
    <row r="15" spans="2:13" ht="18" customHeight="1" thickBot="1" x14ac:dyDescent="0.35">
      <c r="B15" s="37" t="s">
        <v>5</v>
      </c>
      <c r="C15" s="53">
        <v>3600</v>
      </c>
      <c r="D15" s="54"/>
      <c r="E15" s="13" t="s">
        <v>15</v>
      </c>
      <c r="F15" s="9" t="s">
        <v>35</v>
      </c>
      <c r="G15" s="9"/>
      <c r="H15" s="9"/>
      <c r="I15" s="9"/>
      <c r="J15" s="9"/>
      <c r="K15" s="9"/>
      <c r="L15" s="9"/>
      <c r="M15" s="9"/>
    </row>
    <row r="16" spans="2:13" ht="18" customHeight="1" thickBot="1" x14ac:dyDescent="0.35">
      <c r="B16" s="37" t="s">
        <v>9</v>
      </c>
      <c r="C16" s="53">
        <v>60</v>
      </c>
      <c r="D16" s="54"/>
      <c r="E16" s="13" t="s">
        <v>15</v>
      </c>
      <c r="F16" s="9" t="s">
        <v>16</v>
      </c>
      <c r="G16" s="9"/>
      <c r="H16" s="9"/>
      <c r="I16" s="9"/>
      <c r="J16" s="9"/>
      <c r="K16" s="9"/>
      <c r="L16" s="9"/>
      <c r="M16" s="9"/>
    </row>
    <row r="17" spans="2:13" ht="18" customHeight="1" thickBot="1" x14ac:dyDescent="0.35">
      <c r="B17" s="37" t="s">
        <v>20</v>
      </c>
      <c r="C17" s="51">
        <v>0.85</v>
      </c>
      <c r="D17" s="52"/>
      <c r="E17" s="13" t="s">
        <v>15</v>
      </c>
      <c r="F17" s="9" t="s">
        <v>21</v>
      </c>
      <c r="G17" s="9"/>
      <c r="H17" s="9"/>
      <c r="I17" s="9"/>
      <c r="J17" s="9"/>
      <c r="K17" s="9"/>
      <c r="L17" s="9"/>
      <c r="M17" s="9"/>
    </row>
    <row r="18" spans="2:13" ht="18" customHeight="1" thickBot="1" x14ac:dyDescent="0.35">
      <c r="B18" s="37" t="s">
        <v>10</v>
      </c>
      <c r="C18" s="55">
        <v>3275</v>
      </c>
      <c r="D18" s="56"/>
      <c r="E18" s="13" t="s">
        <v>15</v>
      </c>
      <c r="F18" s="9" t="s">
        <v>23</v>
      </c>
      <c r="G18" s="9"/>
      <c r="H18" s="9"/>
      <c r="I18" s="9"/>
      <c r="J18" s="9"/>
      <c r="K18" s="9"/>
      <c r="L18" s="9"/>
      <c r="M18" s="9"/>
    </row>
    <row r="19" spans="2:13" ht="18" hidden="1" customHeight="1" thickBot="1" x14ac:dyDescent="0.35">
      <c r="B19" s="37" t="s">
        <v>14</v>
      </c>
      <c r="C19" s="55">
        <v>0</v>
      </c>
      <c r="D19" s="56"/>
      <c r="E19" s="13" t="s">
        <v>15</v>
      </c>
      <c r="F19" s="9" t="s">
        <v>17</v>
      </c>
      <c r="G19" s="9"/>
      <c r="H19" s="9"/>
      <c r="I19" s="9"/>
      <c r="J19" s="9"/>
      <c r="K19" s="9"/>
      <c r="L19" s="9"/>
      <c r="M19" s="9"/>
    </row>
    <row r="20" spans="2:13" ht="18" hidden="1" customHeight="1" thickBot="1" x14ac:dyDescent="0.35">
      <c r="B20" s="37" t="s">
        <v>13</v>
      </c>
      <c r="C20" s="55">
        <v>0</v>
      </c>
      <c r="D20" s="56"/>
      <c r="E20" s="13" t="s">
        <v>15</v>
      </c>
      <c r="F20" s="9" t="s">
        <v>18</v>
      </c>
      <c r="G20" s="9"/>
      <c r="H20" s="9"/>
      <c r="I20" s="9"/>
      <c r="J20" s="9"/>
      <c r="K20" s="9"/>
      <c r="L20" s="9"/>
      <c r="M20" s="9"/>
    </row>
    <row r="21" spans="2:13" ht="18" customHeight="1" thickBot="1" x14ac:dyDescent="0.35">
      <c r="B21" s="37" t="s">
        <v>11</v>
      </c>
      <c r="C21" s="62">
        <v>9.5000000000000001E-2</v>
      </c>
      <c r="D21" s="63"/>
      <c r="E21" s="13" t="s">
        <v>15</v>
      </c>
      <c r="F21" s="9" t="s">
        <v>19</v>
      </c>
      <c r="G21" s="9"/>
      <c r="H21" s="9"/>
      <c r="I21" s="9"/>
      <c r="J21" s="9"/>
      <c r="K21" s="9"/>
      <c r="L21" s="9"/>
      <c r="M21" s="9"/>
    </row>
    <row r="22" spans="2:13" ht="18" customHeight="1" thickBot="1" x14ac:dyDescent="0.35">
      <c r="B22" s="37" t="s">
        <v>12</v>
      </c>
      <c r="C22" s="53">
        <v>24</v>
      </c>
      <c r="D22" s="54"/>
      <c r="E22" s="13" t="s">
        <v>15</v>
      </c>
      <c r="F22" s="64" t="s">
        <v>29</v>
      </c>
      <c r="G22" s="64"/>
      <c r="H22" s="64"/>
      <c r="I22" s="64"/>
      <c r="J22" s="64"/>
      <c r="K22" s="14"/>
      <c r="L22" s="14"/>
      <c r="M22" s="14"/>
    </row>
    <row r="23" spans="2:13" ht="18" customHeight="1" x14ac:dyDescent="0.3">
      <c r="B23" s="37"/>
      <c r="C23" s="42"/>
      <c r="D23" s="42"/>
      <c r="E23" s="13"/>
      <c r="F23" s="39"/>
      <c r="G23" s="39"/>
      <c r="H23" s="39"/>
      <c r="I23" s="39"/>
      <c r="J23" s="39"/>
      <c r="K23" s="14"/>
      <c r="L23" s="14"/>
      <c r="M23" s="14"/>
    </row>
    <row r="24" spans="2:13" ht="18" customHeight="1" x14ac:dyDescent="0.3">
      <c r="B24" s="48" t="s">
        <v>38</v>
      </c>
      <c r="C24" s="42"/>
      <c r="D24" s="42"/>
      <c r="E24" s="13"/>
      <c r="F24" s="39"/>
      <c r="G24" s="39"/>
      <c r="H24" s="39"/>
      <c r="I24" s="39"/>
      <c r="J24" s="39"/>
      <c r="K24" s="14"/>
      <c r="L24" s="14"/>
      <c r="M24" s="14"/>
    </row>
    <row r="25" spans="2:13" ht="12.75" customHeight="1" x14ac:dyDescent="0.2">
      <c r="B25" s="50" t="s">
        <v>8</v>
      </c>
      <c r="C25" s="50"/>
      <c r="D25" s="35">
        <v>1</v>
      </c>
      <c r="E25" s="35">
        <v>1</v>
      </c>
      <c r="F25" s="35">
        <v>1</v>
      </c>
      <c r="G25" s="35">
        <v>1</v>
      </c>
      <c r="H25" s="35">
        <v>1</v>
      </c>
      <c r="I25" s="35">
        <v>1</v>
      </c>
      <c r="J25" s="35">
        <v>1</v>
      </c>
      <c r="K25" s="35">
        <v>1</v>
      </c>
      <c r="L25" s="35">
        <v>1</v>
      </c>
      <c r="M25" s="35">
        <v>1</v>
      </c>
    </row>
    <row r="26" spans="2:13" ht="12.75" customHeight="1" x14ac:dyDescent="0.2">
      <c r="B26" s="57" t="s">
        <v>0</v>
      </c>
      <c r="C26" s="58"/>
      <c r="D26" s="43">
        <f>$C$11</f>
        <v>7.5</v>
      </c>
      <c r="E26" s="43">
        <f t="shared" ref="E26:M26" si="0">$C$11</f>
        <v>7.5</v>
      </c>
      <c r="F26" s="43">
        <f t="shared" si="0"/>
        <v>7.5</v>
      </c>
      <c r="G26" s="43">
        <f t="shared" si="0"/>
        <v>7.5</v>
      </c>
      <c r="H26" s="43">
        <f t="shared" si="0"/>
        <v>7.5</v>
      </c>
      <c r="I26" s="43">
        <f t="shared" si="0"/>
        <v>7.5</v>
      </c>
      <c r="J26" s="43">
        <f t="shared" si="0"/>
        <v>7.5</v>
      </c>
      <c r="K26" s="43">
        <f t="shared" si="0"/>
        <v>7.5</v>
      </c>
      <c r="L26" s="43">
        <f t="shared" si="0"/>
        <v>7.5</v>
      </c>
      <c r="M26" s="43">
        <f t="shared" si="0"/>
        <v>7.5</v>
      </c>
    </row>
    <row r="27" spans="2:13" ht="12.75" hidden="1" customHeight="1" x14ac:dyDescent="0.2">
      <c r="B27" s="50" t="s">
        <v>6</v>
      </c>
      <c r="C27" s="50"/>
      <c r="D27" s="4">
        <f t="shared" ref="D27:M27" si="1">D28*D25</f>
        <v>3600</v>
      </c>
      <c r="E27" s="4">
        <f t="shared" si="1"/>
        <v>3600</v>
      </c>
      <c r="F27" s="4">
        <f t="shared" si="1"/>
        <v>3600</v>
      </c>
      <c r="G27" s="4">
        <f t="shared" si="1"/>
        <v>3600</v>
      </c>
      <c r="H27" s="4">
        <f t="shared" si="1"/>
        <v>3600</v>
      </c>
      <c r="I27" s="4">
        <f t="shared" si="1"/>
        <v>3600</v>
      </c>
      <c r="J27" s="4">
        <f t="shared" si="1"/>
        <v>3600</v>
      </c>
      <c r="K27" s="4">
        <f t="shared" si="1"/>
        <v>3600</v>
      </c>
      <c r="L27" s="4">
        <f t="shared" si="1"/>
        <v>3600</v>
      </c>
      <c r="M27" s="4">
        <f t="shared" si="1"/>
        <v>3600</v>
      </c>
    </row>
    <row r="28" spans="2:13" ht="12.75" hidden="1" customHeight="1" x14ac:dyDescent="0.2">
      <c r="B28" s="57" t="s">
        <v>1</v>
      </c>
      <c r="C28" s="58"/>
      <c r="D28" s="4">
        <f>$C$15</f>
        <v>3600</v>
      </c>
      <c r="E28" s="4">
        <f t="shared" ref="E28:M28" si="2">$C$15</f>
        <v>3600</v>
      </c>
      <c r="F28" s="4">
        <f t="shared" si="2"/>
        <v>3600</v>
      </c>
      <c r="G28" s="4">
        <f t="shared" si="2"/>
        <v>3600</v>
      </c>
      <c r="H28" s="4">
        <f t="shared" si="2"/>
        <v>3600</v>
      </c>
      <c r="I28" s="4">
        <f t="shared" si="2"/>
        <v>3600</v>
      </c>
      <c r="J28" s="4">
        <f t="shared" si="2"/>
        <v>3600</v>
      </c>
      <c r="K28" s="4">
        <f t="shared" si="2"/>
        <v>3600</v>
      </c>
      <c r="L28" s="4">
        <f t="shared" si="2"/>
        <v>3600</v>
      </c>
      <c r="M28" s="4">
        <f t="shared" si="2"/>
        <v>3600</v>
      </c>
    </row>
    <row r="29" spans="2:13" ht="12.75" hidden="1" customHeight="1" x14ac:dyDescent="0.2">
      <c r="B29" s="50" t="s">
        <v>31</v>
      </c>
      <c r="C29" s="50"/>
      <c r="D29" s="4">
        <f>(D27/D28)^2</f>
        <v>1</v>
      </c>
      <c r="E29" s="4">
        <f t="shared" ref="E29:M29" si="3">(E27/E28)^2</f>
        <v>1</v>
      </c>
      <c r="F29" s="4">
        <f t="shared" si="3"/>
        <v>1</v>
      </c>
      <c r="G29" s="4">
        <f t="shared" si="3"/>
        <v>1</v>
      </c>
      <c r="H29" s="4">
        <f t="shared" si="3"/>
        <v>1</v>
      </c>
      <c r="I29" s="4">
        <f t="shared" si="3"/>
        <v>1</v>
      </c>
      <c r="J29" s="4">
        <f t="shared" si="3"/>
        <v>1</v>
      </c>
      <c r="K29" s="4">
        <f t="shared" si="3"/>
        <v>1</v>
      </c>
      <c r="L29" s="4">
        <f t="shared" si="3"/>
        <v>1</v>
      </c>
      <c r="M29" s="4">
        <f t="shared" si="3"/>
        <v>1</v>
      </c>
    </row>
    <row r="30" spans="2:13" ht="12.75" customHeight="1" x14ac:dyDescent="0.2">
      <c r="B30" s="50" t="s">
        <v>7</v>
      </c>
      <c r="C30" s="50"/>
      <c r="D30" s="5">
        <f t="shared" ref="D30:M30" si="4">D26*D29</f>
        <v>7.5</v>
      </c>
      <c r="E30" s="5">
        <f t="shared" si="4"/>
        <v>7.5</v>
      </c>
      <c r="F30" s="5">
        <f t="shared" si="4"/>
        <v>7.5</v>
      </c>
      <c r="G30" s="5">
        <f t="shared" si="4"/>
        <v>7.5</v>
      </c>
      <c r="H30" s="5">
        <f t="shared" si="4"/>
        <v>7.5</v>
      </c>
      <c r="I30" s="5">
        <f t="shared" si="4"/>
        <v>7.5</v>
      </c>
      <c r="J30" s="5">
        <f t="shared" si="4"/>
        <v>7.5</v>
      </c>
      <c r="K30" s="5">
        <f t="shared" si="4"/>
        <v>7.5</v>
      </c>
      <c r="L30" s="5">
        <f t="shared" si="4"/>
        <v>7.5</v>
      </c>
      <c r="M30" s="5">
        <f t="shared" si="4"/>
        <v>7.5</v>
      </c>
    </row>
    <row r="31" spans="2:13" x14ac:dyDescent="0.2">
      <c r="B31" s="50" t="s">
        <v>36</v>
      </c>
      <c r="C31" s="50"/>
      <c r="D31" s="10">
        <f>(D26/$C$17)*0.746*$C$22*365</f>
        <v>57661.411764705888</v>
      </c>
      <c r="E31" s="10">
        <f t="shared" ref="E31:M31" si="5">(E26/$C$17)*0.746*$C$22*365</f>
        <v>57661.411764705888</v>
      </c>
      <c r="F31" s="10">
        <f t="shared" si="5"/>
        <v>57661.411764705888</v>
      </c>
      <c r="G31" s="10">
        <f t="shared" si="5"/>
        <v>57661.411764705888</v>
      </c>
      <c r="H31" s="10">
        <f t="shared" si="5"/>
        <v>57661.411764705888</v>
      </c>
      <c r="I31" s="10">
        <f t="shared" si="5"/>
        <v>57661.411764705888</v>
      </c>
      <c r="J31" s="10">
        <f t="shared" si="5"/>
        <v>57661.411764705888</v>
      </c>
      <c r="K31" s="10">
        <f t="shared" si="5"/>
        <v>57661.411764705888</v>
      </c>
      <c r="L31" s="10">
        <f t="shared" si="5"/>
        <v>57661.411764705888</v>
      </c>
      <c r="M31" s="10">
        <f t="shared" si="5"/>
        <v>57661.411764705888</v>
      </c>
    </row>
    <row r="32" spans="2:13" x14ac:dyDescent="0.2">
      <c r="B32" s="50" t="s">
        <v>37</v>
      </c>
      <c r="C32" s="50"/>
      <c r="D32" s="11">
        <f>D31*$C$21</f>
        <v>5477.8341176470594</v>
      </c>
      <c r="E32" s="11">
        <f t="shared" ref="E32:M32" si="6">E31*$C$21</f>
        <v>5477.8341176470594</v>
      </c>
      <c r="F32" s="11">
        <f t="shared" si="6"/>
        <v>5477.8341176470594</v>
      </c>
      <c r="G32" s="11">
        <f t="shared" si="6"/>
        <v>5477.8341176470594</v>
      </c>
      <c r="H32" s="11">
        <f t="shared" si="6"/>
        <v>5477.8341176470594</v>
      </c>
      <c r="I32" s="11">
        <f t="shared" si="6"/>
        <v>5477.8341176470594</v>
      </c>
      <c r="J32" s="11">
        <f t="shared" si="6"/>
        <v>5477.8341176470594</v>
      </c>
      <c r="K32" s="11">
        <f t="shared" si="6"/>
        <v>5477.8341176470594</v>
      </c>
      <c r="L32" s="11">
        <f t="shared" si="6"/>
        <v>5477.8341176470594</v>
      </c>
      <c r="M32" s="11">
        <f t="shared" si="6"/>
        <v>5477.8341176470594</v>
      </c>
    </row>
    <row r="33" spans="2:14" ht="15.75" x14ac:dyDescent="0.2">
      <c r="B33" s="41" t="s">
        <v>41</v>
      </c>
    </row>
    <row r="34" spans="2:14" ht="12.75" customHeight="1" x14ac:dyDescent="0.2">
      <c r="B34" s="50" t="s">
        <v>8</v>
      </c>
      <c r="C34" s="50"/>
      <c r="D34" s="35">
        <v>0.1</v>
      </c>
      <c r="E34" s="35">
        <v>0.2</v>
      </c>
      <c r="F34" s="35">
        <v>0.3</v>
      </c>
      <c r="G34" s="35">
        <v>0.4</v>
      </c>
      <c r="H34" s="35">
        <v>0.5</v>
      </c>
      <c r="I34" s="35">
        <v>0.6</v>
      </c>
      <c r="J34" s="35">
        <v>0.7</v>
      </c>
      <c r="K34" s="35">
        <v>0.8</v>
      </c>
      <c r="L34" s="35">
        <v>0.9</v>
      </c>
      <c r="M34" s="35">
        <v>1</v>
      </c>
    </row>
    <row r="35" spans="2:14" hidden="1" x14ac:dyDescent="0.2">
      <c r="B35" s="36" t="s">
        <v>0</v>
      </c>
      <c r="C35" s="36"/>
      <c r="D35" s="4">
        <f t="shared" ref="D35:L35" si="7">$C$14</f>
        <v>4</v>
      </c>
      <c r="E35" s="4">
        <f t="shared" si="7"/>
        <v>4</v>
      </c>
      <c r="F35" s="4">
        <f t="shared" si="7"/>
        <v>4</v>
      </c>
      <c r="G35" s="4">
        <f t="shared" si="7"/>
        <v>4</v>
      </c>
      <c r="H35" s="4">
        <f t="shared" si="7"/>
        <v>4</v>
      </c>
      <c r="I35" s="4">
        <f t="shared" si="7"/>
        <v>4</v>
      </c>
      <c r="J35" s="4">
        <f t="shared" si="7"/>
        <v>4</v>
      </c>
      <c r="K35" s="4">
        <f t="shared" si="7"/>
        <v>4</v>
      </c>
      <c r="L35" s="4">
        <f t="shared" si="7"/>
        <v>4</v>
      </c>
      <c r="M35" s="4">
        <f>$C$14</f>
        <v>4</v>
      </c>
    </row>
    <row r="36" spans="2:14" x14ac:dyDescent="0.2">
      <c r="B36" s="50" t="s">
        <v>6</v>
      </c>
      <c r="C36" s="50"/>
      <c r="D36" s="4">
        <f>D37*D34</f>
        <v>360</v>
      </c>
      <c r="E36" s="4">
        <f t="shared" ref="E36:K36" si="8">E37*E34</f>
        <v>720</v>
      </c>
      <c r="F36" s="4">
        <f t="shared" si="8"/>
        <v>1080</v>
      </c>
      <c r="G36" s="4">
        <f t="shared" si="8"/>
        <v>1440</v>
      </c>
      <c r="H36" s="4">
        <f t="shared" si="8"/>
        <v>1800</v>
      </c>
      <c r="I36" s="4">
        <f t="shared" si="8"/>
        <v>2160</v>
      </c>
      <c r="J36" s="4">
        <f t="shared" si="8"/>
        <v>2520</v>
      </c>
      <c r="K36" s="4">
        <f t="shared" si="8"/>
        <v>2880</v>
      </c>
      <c r="L36" s="4">
        <f>L37*L34</f>
        <v>3240</v>
      </c>
      <c r="M36" s="4">
        <f>M37*M34</f>
        <v>3600</v>
      </c>
    </row>
    <row r="37" spans="2:14" x14ac:dyDescent="0.2">
      <c r="B37" s="57" t="s">
        <v>1</v>
      </c>
      <c r="C37" s="58"/>
      <c r="D37" s="4">
        <f>$C$15</f>
        <v>3600</v>
      </c>
      <c r="E37" s="4">
        <f t="shared" ref="E37:M37" si="9">$C$15</f>
        <v>3600</v>
      </c>
      <c r="F37" s="4">
        <f t="shared" si="9"/>
        <v>3600</v>
      </c>
      <c r="G37" s="4">
        <f t="shared" si="9"/>
        <v>3600</v>
      </c>
      <c r="H37" s="4">
        <f t="shared" si="9"/>
        <v>3600</v>
      </c>
      <c r="I37" s="4">
        <f t="shared" si="9"/>
        <v>3600</v>
      </c>
      <c r="J37" s="4">
        <f t="shared" si="9"/>
        <v>3600</v>
      </c>
      <c r="K37" s="4">
        <f t="shared" si="9"/>
        <v>3600</v>
      </c>
      <c r="L37" s="4">
        <f t="shared" si="9"/>
        <v>3600</v>
      </c>
      <c r="M37" s="4">
        <f t="shared" si="9"/>
        <v>3600</v>
      </c>
    </row>
    <row r="38" spans="2:14" x14ac:dyDescent="0.2">
      <c r="B38" s="50" t="s">
        <v>31</v>
      </c>
      <c r="C38" s="50"/>
      <c r="D38" s="4">
        <f>(D36/D37)^2</f>
        <v>1.0000000000000002E-2</v>
      </c>
      <c r="E38" s="4">
        <f t="shared" ref="E38:M38" si="10">(E36/E37)^2</f>
        <v>4.0000000000000008E-2</v>
      </c>
      <c r="F38" s="4">
        <f t="shared" si="10"/>
        <v>0.09</v>
      </c>
      <c r="G38" s="4">
        <f t="shared" si="10"/>
        <v>0.16000000000000003</v>
      </c>
      <c r="H38" s="4">
        <f t="shared" si="10"/>
        <v>0.25</v>
      </c>
      <c r="I38" s="4">
        <f t="shared" si="10"/>
        <v>0.36</v>
      </c>
      <c r="J38" s="4">
        <f t="shared" si="10"/>
        <v>0.48999999999999994</v>
      </c>
      <c r="K38" s="4">
        <f t="shared" si="10"/>
        <v>0.64000000000000012</v>
      </c>
      <c r="L38" s="4">
        <f t="shared" si="10"/>
        <v>0.81</v>
      </c>
      <c r="M38" s="4">
        <f t="shared" si="10"/>
        <v>1</v>
      </c>
    </row>
    <row r="39" spans="2:14" x14ac:dyDescent="0.2">
      <c r="B39" s="50" t="s">
        <v>7</v>
      </c>
      <c r="C39" s="50"/>
      <c r="D39" s="44">
        <f t="shared" ref="D39:M39" si="11">D35*D38</f>
        <v>4.0000000000000008E-2</v>
      </c>
      <c r="E39" s="44">
        <f t="shared" si="11"/>
        <v>0.16000000000000003</v>
      </c>
      <c r="F39" s="44">
        <f t="shared" si="11"/>
        <v>0.36</v>
      </c>
      <c r="G39" s="44">
        <f t="shared" si="11"/>
        <v>0.64000000000000012</v>
      </c>
      <c r="H39" s="44">
        <f t="shared" si="11"/>
        <v>1</v>
      </c>
      <c r="I39" s="44">
        <f t="shared" si="11"/>
        <v>1.44</v>
      </c>
      <c r="J39" s="44">
        <f t="shared" si="11"/>
        <v>1.9599999999999997</v>
      </c>
      <c r="K39" s="44">
        <f t="shared" si="11"/>
        <v>2.5600000000000005</v>
      </c>
      <c r="L39" s="44">
        <f t="shared" si="11"/>
        <v>3.24</v>
      </c>
      <c r="M39" s="44">
        <f t="shared" si="11"/>
        <v>4</v>
      </c>
    </row>
    <row r="40" spans="2:14" x14ac:dyDescent="0.2">
      <c r="B40" s="50" t="s">
        <v>2</v>
      </c>
      <c r="C40" s="50"/>
      <c r="D40" s="6">
        <f>D39/D35</f>
        <v>1.0000000000000002E-2</v>
      </c>
      <c r="E40" s="6">
        <f t="shared" ref="E40:M40" si="12">E39/E35</f>
        <v>4.0000000000000008E-2</v>
      </c>
      <c r="F40" s="6">
        <f t="shared" si="12"/>
        <v>0.09</v>
      </c>
      <c r="G40" s="6">
        <f t="shared" si="12"/>
        <v>0.16000000000000003</v>
      </c>
      <c r="H40" s="6">
        <f t="shared" si="12"/>
        <v>0.25</v>
      </c>
      <c r="I40" s="6">
        <f t="shared" si="12"/>
        <v>0.36</v>
      </c>
      <c r="J40" s="6">
        <f t="shared" si="12"/>
        <v>0.48999999999999994</v>
      </c>
      <c r="K40" s="6">
        <f t="shared" si="12"/>
        <v>0.64000000000000012</v>
      </c>
      <c r="L40" s="6">
        <f t="shared" si="12"/>
        <v>0.81</v>
      </c>
      <c r="M40" s="6">
        <f t="shared" si="12"/>
        <v>1</v>
      </c>
    </row>
    <row r="41" spans="2:14" x14ac:dyDescent="0.2">
      <c r="B41" s="50" t="s">
        <v>3</v>
      </c>
      <c r="C41" s="50"/>
      <c r="D41" s="6">
        <f>1-D39/D35</f>
        <v>0.99</v>
      </c>
      <c r="E41" s="6">
        <f t="shared" ref="E41:M41" si="13">1-E39/E35</f>
        <v>0.96</v>
      </c>
      <c r="F41" s="6">
        <f t="shared" si="13"/>
        <v>0.91</v>
      </c>
      <c r="G41" s="6">
        <f t="shared" si="13"/>
        <v>0.84</v>
      </c>
      <c r="H41" s="6">
        <f t="shared" si="13"/>
        <v>0.75</v>
      </c>
      <c r="I41" s="6">
        <f t="shared" si="13"/>
        <v>0.64</v>
      </c>
      <c r="J41" s="6">
        <f t="shared" si="13"/>
        <v>0.51</v>
      </c>
      <c r="K41" s="6">
        <f t="shared" si="13"/>
        <v>0.35999999999999988</v>
      </c>
      <c r="L41" s="6">
        <f t="shared" si="13"/>
        <v>0.18999999999999995</v>
      </c>
      <c r="M41" s="6">
        <f t="shared" si="13"/>
        <v>0</v>
      </c>
    </row>
    <row r="42" spans="2:14" x14ac:dyDescent="0.2">
      <c r="B42" s="50" t="s">
        <v>22</v>
      </c>
      <c r="C42" s="50"/>
      <c r="D42" s="4">
        <f>$C$16*D34</f>
        <v>6</v>
      </c>
      <c r="E42" s="4">
        <f t="shared" ref="E42:L42" si="14">$C$16*E34</f>
        <v>12</v>
      </c>
      <c r="F42" s="4">
        <f t="shared" si="14"/>
        <v>18</v>
      </c>
      <c r="G42" s="4">
        <f t="shared" si="14"/>
        <v>24</v>
      </c>
      <c r="H42" s="4">
        <f t="shared" si="14"/>
        <v>30</v>
      </c>
      <c r="I42" s="4">
        <f t="shared" si="14"/>
        <v>36</v>
      </c>
      <c r="J42" s="4">
        <f t="shared" si="14"/>
        <v>42</v>
      </c>
      <c r="K42" s="4">
        <f t="shared" si="14"/>
        <v>48</v>
      </c>
      <c r="L42" s="4">
        <f t="shared" si="14"/>
        <v>54</v>
      </c>
      <c r="M42" s="4">
        <f>$C$16*M34</f>
        <v>60</v>
      </c>
    </row>
    <row r="43" spans="2:14" ht="6.75" customHeight="1" x14ac:dyDescent="0.2">
      <c r="B43" s="7"/>
      <c r="C43" s="7"/>
      <c r="D43" s="8"/>
      <c r="E43" s="9"/>
      <c r="F43" s="9"/>
      <c r="G43" s="9"/>
      <c r="H43" s="9"/>
      <c r="I43" s="9"/>
      <c r="J43" s="9"/>
      <c r="K43" s="9"/>
      <c r="L43" s="9"/>
      <c r="M43" s="9"/>
    </row>
    <row r="44" spans="2:14" x14ac:dyDescent="0.2">
      <c r="B44" s="50" t="s">
        <v>24</v>
      </c>
      <c r="C44" s="50"/>
      <c r="D44" s="10">
        <f>(D39/$C$17)*0.746*$C$22*365</f>
        <v>307.52752941176482</v>
      </c>
      <c r="E44" s="10">
        <f t="shared" ref="E44:M44" si="15">(E39/$C$17)*0.746*$C$22*365</f>
        <v>1230.1101176470593</v>
      </c>
      <c r="F44" s="10">
        <f t="shared" si="15"/>
        <v>2767.7477647058827</v>
      </c>
      <c r="G44" s="10">
        <f t="shared" si="15"/>
        <v>4920.4404705882371</v>
      </c>
      <c r="H44" s="10">
        <f t="shared" si="15"/>
        <v>7688.1882352941175</v>
      </c>
      <c r="I44" s="10">
        <f t="shared" si="15"/>
        <v>11070.991058823531</v>
      </c>
      <c r="J44" s="10">
        <f t="shared" si="15"/>
        <v>15068.848941176469</v>
      </c>
      <c r="K44" s="10">
        <f t="shared" si="15"/>
        <v>19681.761882352948</v>
      </c>
      <c r="L44" s="10">
        <f t="shared" si="15"/>
        <v>24909.729882352945</v>
      </c>
      <c r="M44" s="10">
        <f t="shared" si="15"/>
        <v>30752.75294117647</v>
      </c>
      <c r="N44" s="2"/>
    </row>
    <row r="45" spans="2:14" x14ac:dyDescent="0.2">
      <c r="B45" s="50" t="s">
        <v>25</v>
      </c>
      <c r="C45" s="50"/>
      <c r="D45" s="11">
        <f>D44*$C$21</f>
        <v>29.215115294117659</v>
      </c>
      <c r="E45" s="11">
        <f t="shared" ref="E45:M45" si="16">E44*$C$21</f>
        <v>116.86046117647064</v>
      </c>
      <c r="F45" s="11">
        <f t="shared" si="16"/>
        <v>262.93603764705887</v>
      </c>
      <c r="G45" s="11">
        <f t="shared" si="16"/>
        <v>467.44184470588254</v>
      </c>
      <c r="H45" s="11">
        <f t="shared" si="16"/>
        <v>730.37788235294113</v>
      </c>
      <c r="I45" s="11">
        <f t="shared" si="16"/>
        <v>1051.7441505882355</v>
      </c>
      <c r="J45" s="11">
        <f t="shared" si="16"/>
        <v>1431.5406494117647</v>
      </c>
      <c r="K45" s="11">
        <f t="shared" si="16"/>
        <v>1869.7673788235302</v>
      </c>
      <c r="L45" s="11">
        <f t="shared" si="16"/>
        <v>2366.42433882353</v>
      </c>
      <c r="M45" s="11">
        <f t="shared" si="16"/>
        <v>2921.5115294117645</v>
      </c>
      <c r="N45" s="3"/>
    </row>
    <row r="46" spans="2:14" x14ac:dyDescent="0.2">
      <c r="B46" s="50" t="s">
        <v>26</v>
      </c>
      <c r="C46" s="50"/>
      <c r="D46" s="15">
        <f>D32-D45</f>
        <v>5448.6190023529416</v>
      </c>
      <c r="E46" s="49">
        <f t="shared" ref="E46:M46" si="17">E32-E45</f>
        <v>5360.973656470589</v>
      </c>
      <c r="F46" s="38">
        <f t="shared" si="17"/>
        <v>5214.8980800000008</v>
      </c>
      <c r="G46" s="38">
        <f t="shared" si="17"/>
        <v>5010.392272941177</v>
      </c>
      <c r="H46" s="38">
        <f t="shared" si="17"/>
        <v>4747.4562352941184</v>
      </c>
      <c r="I46" s="38">
        <f t="shared" si="17"/>
        <v>4426.0899670588242</v>
      </c>
      <c r="J46" s="38">
        <f t="shared" si="17"/>
        <v>4046.2934682352948</v>
      </c>
      <c r="K46" s="38">
        <f t="shared" si="17"/>
        <v>3608.0667388235292</v>
      </c>
      <c r="L46" s="38">
        <f t="shared" si="17"/>
        <v>3111.4097788235295</v>
      </c>
      <c r="M46" s="15">
        <f t="shared" si="17"/>
        <v>2556.3225882352949</v>
      </c>
    </row>
    <row r="47" spans="2:14" x14ac:dyDescent="0.2">
      <c r="B47" s="50" t="s">
        <v>27</v>
      </c>
      <c r="C47" s="50"/>
      <c r="D47" s="16">
        <f>SUM($C$18,$C$19,$C$20)/D46</f>
        <v>0.6010697386963042</v>
      </c>
      <c r="E47" s="16">
        <f t="shared" ref="E47:L47" si="18">SUM($C$18,$C$20)/E46</f>
        <v>0.61089649191749706</v>
      </c>
      <c r="F47" s="16">
        <f t="shared" si="18"/>
        <v>0.62800843846980792</v>
      </c>
      <c r="G47" s="16">
        <f t="shared" si="18"/>
        <v>0.65364143595837154</v>
      </c>
      <c r="H47" s="16">
        <f t="shared" si="18"/>
        <v>0.68984311548837363</v>
      </c>
      <c r="I47" s="16">
        <f t="shared" si="18"/>
        <v>0.73993073443472424</v>
      </c>
      <c r="J47" s="16">
        <f t="shared" si="18"/>
        <v>0.80938271672823625</v>
      </c>
      <c r="K47" s="16">
        <f t="shared" si="18"/>
        <v>0.90768830985312343</v>
      </c>
      <c r="L47" s="16">
        <f t="shared" si="18"/>
        <v>1.052577523632495</v>
      </c>
      <c r="M47" s="12"/>
    </row>
    <row r="48" spans="2:14" x14ac:dyDescent="0.2">
      <c r="C48" s="1"/>
      <c r="D48" s="1"/>
    </row>
    <row r="52" spans="6:6" x14ac:dyDescent="0.2">
      <c r="F52" s="2"/>
    </row>
  </sheetData>
  <mergeCells count="32">
    <mergeCell ref="B31:C31"/>
    <mergeCell ref="B32:C32"/>
    <mergeCell ref="B4:M4"/>
    <mergeCell ref="C22:D22"/>
    <mergeCell ref="C21:D21"/>
    <mergeCell ref="C20:D20"/>
    <mergeCell ref="C14:D14"/>
    <mergeCell ref="C15:D15"/>
    <mergeCell ref="C18:D18"/>
    <mergeCell ref="F22:J22"/>
    <mergeCell ref="C11:D11"/>
    <mergeCell ref="B47:C47"/>
    <mergeCell ref="B46:C46"/>
    <mergeCell ref="B45:C45"/>
    <mergeCell ref="B44:C44"/>
    <mergeCell ref="B42:C42"/>
    <mergeCell ref="B41:C41"/>
    <mergeCell ref="C17:D17"/>
    <mergeCell ref="C16:D16"/>
    <mergeCell ref="B40:C40"/>
    <mergeCell ref="B39:C39"/>
    <mergeCell ref="C19:D19"/>
    <mergeCell ref="B38:C38"/>
    <mergeCell ref="B36:C36"/>
    <mergeCell ref="B34:C34"/>
    <mergeCell ref="B37:C37"/>
    <mergeCell ref="B25:C25"/>
    <mergeCell ref="B27:C27"/>
    <mergeCell ref="B28:C28"/>
    <mergeCell ref="B29:C29"/>
    <mergeCell ref="B30:C30"/>
    <mergeCell ref="B26:C26"/>
  </mergeCells>
  <phoneticPr fontId="1" type="noConversion"/>
  <printOptions horizontalCentered="1"/>
  <pageMargins left="0.36" right="0.36" top="0.67" bottom="0.51" header="0.37" footer="0.25"/>
  <pageSetup scale="68" orientation="portrait" cellComments="asDisplayed" horizontalDpi="1200" verticalDpi="1200" r:id="rId1"/>
  <headerFooter alignWithMargins="0">
    <oddHeader>&amp;C&amp;A</oddHeader>
    <oddFooter>&amp;CPage &amp;P&amp;RVFD-Claw Pump-Savings-Calculator.xlsx</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VFD Savings</vt:lpstr>
      <vt:lpstr>'VFD Savings'!Print_Area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Sales Manager</dc:title>
  <dc:subject>VFD Savings Analysis</dc:subject>
  <dc:creator>Mark Sellers</dc:creator>
  <cp:lastModifiedBy>greg hood</cp:lastModifiedBy>
  <cp:lastPrinted>2014-11-04T14:21:30Z</cp:lastPrinted>
  <dcterms:created xsi:type="dcterms:W3CDTF">2008-11-12T15:22:04Z</dcterms:created>
  <dcterms:modified xsi:type="dcterms:W3CDTF">2018-07-12T13:52:16Z</dcterms:modified>
</cp:coreProperties>
</file>