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ate1904="1" filterPrivacy="1"/>
  <xr:revisionPtr revIDLastSave="0" documentId="10_ncr:8100000_{744989CC-D32F-40ED-807B-D6A6DD21E0F9}" xr6:coauthVersionLast="34" xr6:coauthVersionMax="34" xr10:uidLastSave="{00000000-0000-0000-0000-000000000000}"/>
  <bookViews>
    <workbookView xWindow="885" yWindow="360" windowWidth="9375" windowHeight="11640" activeTab="1" xr2:uid="{00000000-000D-0000-FFFF-FFFF00000000}"/>
  </bookViews>
  <sheets>
    <sheet name="Occupancies" sheetId="3" r:id="rId1"/>
    <sheet name="Medical Air Sizing Calculator" sheetId="1" r:id="rId2"/>
    <sheet name="Medical Vac Sizing Calculator" sheetId="2" r:id="rId3"/>
  </sheets>
  <definedNames>
    <definedName name="Capacities" localSheetId="2">'Medical Vac Sizing Calculator'!#REF!</definedName>
    <definedName name="Capacities">'Medical Air Sizing Calculator'!#REF!</definedName>
    <definedName name="_xlnm.Print_Area" localSheetId="1">'Medical Air Sizing Calculator'!$A$1:$AW$68</definedName>
    <definedName name="_xlnm.Print_Titles" localSheetId="1">'Medical Air Sizing Calculator'!$A:$J</definedName>
  </definedNames>
  <calcPr calcId="162913"/>
</workbook>
</file>

<file path=xl/calcChain.xml><?xml version="1.0" encoding="utf-8"?>
<calcChain xmlns="http://schemas.openxmlformats.org/spreadsheetml/2006/main">
  <c r="T19" i="2" l="1"/>
  <c r="T18" i="2"/>
  <c r="T41" i="1"/>
  <c r="T36" i="1"/>
  <c r="T34" i="1"/>
  <c r="T32" i="1"/>
  <c r="T30" i="1"/>
  <c r="T29" i="1"/>
  <c r="T28" i="1"/>
  <c r="T26" i="1"/>
  <c r="T25" i="1"/>
  <c r="T24" i="1"/>
  <c r="T23" i="1"/>
  <c r="T21" i="1"/>
  <c r="T20" i="1"/>
  <c r="T19" i="1"/>
  <c r="T18" i="1"/>
  <c r="T17" i="1"/>
  <c r="T16" i="1"/>
  <c r="T15" i="1"/>
  <c r="T13" i="1"/>
  <c r="T12" i="1"/>
  <c r="T11" i="1"/>
  <c r="T10" i="1"/>
  <c r="T9" i="1"/>
  <c r="T8" i="1"/>
  <c r="T7" i="1"/>
  <c r="T33" i="1"/>
  <c r="T37" i="1"/>
  <c r="D7" i="3"/>
  <c r="X7" i="1"/>
  <c r="Z9" i="1"/>
  <c r="Z7" i="1" s="1"/>
  <c r="AK7" i="1"/>
  <c r="AN7" i="1"/>
  <c r="X8" i="1"/>
  <c r="AK8" i="1"/>
  <c r="AN8" i="1"/>
  <c r="X9" i="1"/>
  <c r="AK9" i="1"/>
  <c r="AN9" i="1"/>
  <c r="X10" i="1"/>
  <c r="AK10" i="1"/>
  <c r="AN10" i="1"/>
  <c r="X11" i="1"/>
  <c r="Z13" i="1"/>
  <c r="Z11" i="1" s="1"/>
  <c r="X12" i="1"/>
  <c r="X13" i="1"/>
  <c r="X15" i="1"/>
  <c r="X16" i="1"/>
  <c r="X17" i="1"/>
  <c r="X18" i="1"/>
  <c r="X19" i="1"/>
  <c r="X20" i="1"/>
  <c r="X21" i="1"/>
  <c r="X23" i="1"/>
  <c r="X24" i="1"/>
  <c r="X25" i="1"/>
  <c r="X26" i="1"/>
  <c r="X28" i="1"/>
  <c r="X29" i="1"/>
  <c r="X30" i="1"/>
  <c r="X32" i="1"/>
  <c r="X34" i="1"/>
  <c r="X36" i="1"/>
  <c r="X37" i="1"/>
  <c r="AK11" i="1"/>
  <c r="AN11" i="1"/>
  <c r="AK12" i="1"/>
  <c r="AN12" i="1"/>
  <c r="AK13" i="1"/>
  <c r="AN13" i="1"/>
  <c r="AK15" i="1"/>
  <c r="AN15" i="1"/>
  <c r="AK16" i="1"/>
  <c r="AN16" i="1"/>
  <c r="AK17" i="1"/>
  <c r="AN17" i="1"/>
  <c r="AK18" i="1"/>
  <c r="AN18" i="1"/>
  <c r="AK19" i="1"/>
  <c r="AN19" i="1"/>
  <c r="AK20" i="1"/>
  <c r="AN20" i="1"/>
  <c r="AK21" i="1"/>
  <c r="AN21" i="1"/>
  <c r="AK23" i="1"/>
  <c r="AK24" i="1"/>
  <c r="AN24" i="1"/>
  <c r="AK25" i="1"/>
  <c r="AN25" i="1"/>
  <c r="AK26" i="1"/>
  <c r="AN26" i="1"/>
  <c r="AK28" i="1"/>
  <c r="AN28" i="1"/>
  <c r="AK29" i="1"/>
  <c r="AN29" i="1"/>
  <c r="AK30" i="1"/>
  <c r="AN30" i="1"/>
  <c r="AK32" i="1"/>
  <c r="AN32" i="1"/>
  <c r="AK34" i="1"/>
  <c r="AN34" i="1"/>
  <c r="AK35" i="1"/>
  <c r="AK36" i="1"/>
  <c r="AN36" i="1"/>
  <c r="AK37" i="1"/>
  <c r="AK41" i="1"/>
  <c r="AN41" i="1"/>
  <c r="AK43" i="1"/>
  <c r="AN43" i="1"/>
  <c r="AS43" i="1"/>
  <c r="AT43" i="1" s="1"/>
  <c r="AS44" i="1"/>
  <c r="AT44" i="1" s="1"/>
  <c r="T12" i="2"/>
  <c r="T13" i="2"/>
  <c r="T14" i="2"/>
  <c r="T15" i="2"/>
  <c r="T16" i="2"/>
  <c r="T17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2" i="2"/>
  <c r="T43" i="2"/>
  <c r="T46" i="2"/>
  <c r="X12" i="2"/>
  <c r="Z14" i="2"/>
  <c r="Z12" i="2" s="1"/>
  <c r="X13" i="2"/>
  <c r="X14" i="2"/>
  <c r="X15" i="2"/>
  <c r="X16" i="2"/>
  <c r="Z18" i="2"/>
  <c r="Z16" i="2" s="1"/>
  <c r="AA16" i="2"/>
  <c r="X17" i="2"/>
  <c r="X18" i="2"/>
  <c r="X21" i="2"/>
  <c r="X22" i="2"/>
  <c r="X23" i="2"/>
  <c r="X24" i="2"/>
  <c r="X25" i="2"/>
  <c r="X26" i="2"/>
  <c r="X27" i="2"/>
  <c r="X29" i="2"/>
  <c r="X30" i="2"/>
  <c r="X31" i="2"/>
  <c r="X32" i="2"/>
  <c r="X34" i="2"/>
  <c r="X35" i="2"/>
  <c r="X36" i="2"/>
  <c r="X38" i="2"/>
  <c r="X40" i="2"/>
  <c r="X42" i="2"/>
  <c r="X43" i="2"/>
  <c r="T44" i="2" l="1"/>
  <c r="Z9" i="2" s="1"/>
  <c r="X45" i="2"/>
  <c r="T39" i="1"/>
  <c r="Z4" i="1" s="1"/>
  <c r="M45" i="1" s="1"/>
  <c r="AP43" i="1"/>
  <c r="AA18" i="2"/>
  <c r="AS45" i="1"/>
  <c r="AT45" i="1" s="1"/>
  <c r="X40" i="1"/>
  <c r="AK39" i="1"/>
  <c r="AU47" i="1" s="1"/>
  <c r="AP44" i="1"/>
  <c r="AA7" i="1" l="1"/>
  <c r="AA9" i="1" s="1"/>
  <c r="AA12" i="2"/>
  <c r="AA14" i="2" s="1"/>
  <c r="J50" i="2"/>
  <c r="AD45" i="1"/>
  <c r="AA11" i="1" l="1"/>
  <c r="AA13" i="1" s="1"/>
</calcChain>
</file>

<file path=xl/sharedStrings.xml><?xml version="1.0" encoding="utf-8"?>
<sst xmlns="http://schemas.openxmlformats.org/spreadsheetml/2006/main" count="555" uniqueCount="135">
  <si>
    <t>Surgical Procedures</t>
  </si>
  <si>
    <t>p1</t>
  </si>
  <si>
    <t>v1</t>
  </si>
  <si>
    <t>PreOp Holding</t>
  </si>
  <si>
    <t>Bed(s)</t>
  </si>
  <si>
    <t>@</t>
  </si>
  <si>
    <t xml:space="preserve">ea. x </t>
  </si>
  <si>
    <t>=</t>
  </si>
  <si>
    <t>Major Invasive</t>
  </si>
  <si>
    <t>Room(s)</t>
  </si>
  <si>
    <t>p2</t>
  </si>
  <si>
    <t>v2</t>
  </si>
  <si>
    <t>Minor Invasive</t>
  </si>
  <si>
    <t>Trauma and Emergency</t>
  </si>
  <si>
    <t>Catherization &amp; Lab work</t>
  </si>
  <si>
    <t>Endoscopy</t>
  </si>
  <si>
    <t>Recovery</t>
  </si>
  <si>
    <t>Tests and Outpatient Procedures</t>
  </si>
  <si>
    <t>X-ray, CAT, NMR, PET scans</t>
  </si>
  <si>
    <t>Dialysis</t>
  </si>
  <si>
    <t>Exam and Minor Treatment</t>
  </si>
  <si>
    <t>EEG/EKG</t>
  </si>
  <si>
    <t xml:space="preserve">Pulmonary Function </t>
  </si>
  <si>
    <t>Bed or station</t>
  </si>
  <si>
    <t>Respiratory Care</t>
  </si>
  <si>
    <t>Observation</t>
  </si>
  <si>
    <t>Perinatal and Pediatric</t>
  </si>
  <si>
    <t>Birthing or LDRP</t>
  </si>
  <si>
    <t>Delivery Room</t>
  </si>
  <si>
    <t>Nursery</t>
  </si>
  <si>
    <t>NICU</t>
  </si>
  <si>
    <t>Intensive Care</t>
  </si>
  <si>
    <t>Adult ICU, CCU, etc.</t>
  </si>
  <si>
    <t>Pediatric ICU (Except NICU)</t>
  </si>
  <si>
    <t>Emergency (not surgical)</t>
  </si>
  <si>
    <t>WAGD</t>
  </si>
  <si>
    <t>CGA P-2.1 Method</t>
  </si>
  <si>
    <t>NFPA 99 Method</t>
  </si>
  <si>
    <t>per AIA</t>
  </si>
  <si>
    <t>Actual</t>
  </si>
  <si>
    <t>Inlets</t>
  </si>
  <si>
    <t>Group</t>
  </si>
  <si>
    <t>A</t>
  </si>
  <si>
    <t>B</t>
  </si>
  <si>
    <t xml:space="preserve"> </t>
  </si>
  <si>
    <t>"A" Terminals</t>
  </si>
  <si>
    <t>"B" Terminals</t>
  </si>
  <si>
    <t></t>
  </si>
  <si>
    <t>Simultaneous</t>
  </si>
  <si>
    <t>Equipment Maintenance</t>
  </si>
  <si>
    <t xml:space="preserve">Workrooms </t>
  </si>
  <si>
    <t>Station(s)</t>
  </si>
  <si>
    <t>Laboratory</t>
  </si>
  <si>
    <t>Medical Lab Uses</t>
  </si>
  <si>
    <t>Other</t>
  </si>
  <si>
    <t>Patient rooms</t>
  </si>
  <si>
    <t>Overall Base Total</t>
  </si>
  <si>
    <t>Ventilators</t>
  </si>
  <si>
    <t>Ventilator add in</t>
  </si>
  <si>
    <t>Unit(s)</t>
  </si>
  <si>
    <t>Peak Calculated Demand</t>
  </si>
  <si>
    <t>Factor</t>
  </si>
  <si>
    <t>Medical Air Source Sizing</t>
  </si>
  <si>
    <t>Medical Vacuum Source Sizing</t>
  </si>
  <si>
    <t>C.G.A. P-2.1 Method</t>
  </si>
  <si>
    <t>WAGD (If into the Med-Surg. Vacuum)</t>
  </si>
  <si>
    <t>Inlet(s)</t>
  </si>
  <si>
    <t>Anesthesia Workroom (per station)</t>
  </si>
  <si>
    <t>Autopsy</t>
  </si>
  <si>
    <t>Patient Room (single)</t>
  </si>
  <si>
    <t>Animal Research</t>
  </si>
  <si>
    <t>Blood Donors</t>
  </si>
  <si>
    <t>Cardiac Catheterization</t>
  </si>
  <si>
    <t>Cast Room</t>
  </si>
  <si>
    <t>Critical Care</t>
  </si>
  <si>
    <t>Decontamination</t>
  </si>
  <si>
    <t>Demonstration (Inservice)</t>
  </si>
  <si>
    <t>Dental treatment (per station)</t>
  </si>
  <si>
    <t>Exam/Treatment</t>
  </si>
  <si>
    <t>EEG, ECG, EMG</t>
  </si>
  <si>
    <t>EENT</t>
  </si>
  <si>
    <t>Emergency Room / Triage</t>
  </si>
  <si>
    <t>Induction Room / Holding</t>
  </si>
  <si>
    <t>Isolation (Infectious disease)</t>
  </si>
  <si>
    <t>Minor Procedures</t>
  </si>
  <si>
    <t>Obstetrics:</t>
  </si>
  <si>
    <t xml:space="preserve">Delivery Room  </t>
  </si>
  <si>
    <t>Room (f)</t>
  </si>
  <si>
    <t xml:space="preserve"> Labor Room</t>
  </si>
  <si>
    <t xml:space="preserve">  Labor/Delivery/Recovery (LDR)</t>
  </si>
  <si>
    <t xml:space="preserve">  Labor/Delivery/Recovery/Postpartum (LDRP)</t>
  </si>
  <si>
    <t>Room (h)</t>
  </si>
  <si>
    <t xml:space="preserve">  Ortho/Neuro O.R.</t>
  </si>
  <si>
    <t xml:space="preserve">  Major O.R.</t>
  </si>
  <si>
    <t>Sterilization / Central Supply</t>
  </si>
  <si>
    <t>WAGD (if dual use)</t>
  </si>
  <si>
    <t xml:space="preserve">   </t>
  </si>
  <si>
    <t>lpm for m43</t>
  </si>
  <si>
    <t>lpm for ae43</t>
  </si>
  <si>
    <t xml:space="preserve">  Postpartum Room</t>
  </si>
  <si>
    <t xml:space="preserve">  Postpartum Recovery</t>
  </si>
  <si>
    <t xml:space="preserve">  Infant Resuscitation (per station)</t>
  </si>
  <si>
    <t>Operating Rooms:</t>
  </si>
  <si>
    <t xml:space="preserve">  Endo/cysto</t>
  </si>
  <si>
    <t xml:space="preserve">  Minor O.R.</t>
  </si>
  <si>
    <t xml:space="preserve">  Veterinary O.R.</t>
  </si>
  <si>
    <t>Pediatric:</t>
  </si>
  <si>
    <t xml:space="preserve">  Ped. ICU</t>
  </si>
  <si>
    <t xml:space="preserve">  Neonatal ICU (level 3/4)</t>
  </si>
  <si>
    <t xml:space="preserve">  Neonatal ICU (Level 1/2)</t>
  </si>
  <si>
    <t xml:space="preserve">  Nursery</t>
  </si>
  <si>
    <t xml:space="preserve">  Pediatric and Adolescent</t>
  </si>
  <si>
    <t>Psychiatric / Secure</t>
  </si>
  <si>
    <t>Recovery (PACU) (per bed)</t>
  </si>
  <si>
    <t>Patient Room (Double)</t>
  </si>
  <si>
    <t>Respiratory Therapy</t>
  </si>
  <si>
    <t>Trauma Room</t>
  </si>
  <si>
    <t>Station</t>
  </si>
  <si>
    <t>Room</t>
  </si>
  <si>
    <t>Bed</t>
  </si>
  <si>
    <t>Operatory</t>
  </si>
  <si>
    <t>U.S. Typical Method</t>
  </si>
  <si>
    <t>Enter the quantity of the units requested:</t>
  </si>
  <si>
    <t>Counting</t>
  </si>
  <si>
    <t>Use</t>
  </si>
  <si>
    <t>Simul.</t>
  </si>
  <si>
    <t>Total</t>
  </si>
  <si>
    <t>Outlet</t>
  </si>
  <si>
    <t>lpm for b43</t>
  </si>
  <si>
    <t>Units</t>
  </si>
  <si>
    <t>in SCFM</t>
  </si>
  <si>
    <t>Use %</t>
  </si>
  <si>
    <t>Usage</t>
  </si>
  <si>
    <t>Normal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</si>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</sst>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>
    <font>
      <sz val="10"/>
      <name val="Geneva"/>
    </font>
    <font>
      <b/>
      <sz val="10"/>
      <name val="Geneva"/>
    </font>
    <font>
      <sz val="10"/>
      <name val="Geneva"/>
    </font>
    <font>
      <sz val="12"/>
      <name val="Helv"/>
    </font>
    <font>
      <sz val="10"/>
      <name val="Helv"/>
    </font>
    <font>
      <b/>
      <sz val="12"/>
      <name val="Helv"/>
    </font>
    <font>
      <b/>
      <sz val="10"/>
      <name val="Helv"/>
    </font>
    <font>
      <sz val="8"/>
      <name val="Geneva"/>
    </font>
    <font>
      <sz val="12"/>
      <name val="Times New Roman"/>
    </font>
    <font>
      <sz val="10"/>
      <color indexed="9"/>
      <name val="Helv"/>
    </font>
    <font>
      <sz val="10"/>
      <color indexed="55"/>
      <name val="Helv"/>
    </font>
    <font>
      <i/>
      <sz val="10"/>
      <name val="Helv"/>
    </font>
    <font>
      <sz val="20"/>
      <name val="Wingdings"/>
    </font>
    <font>
      <b/>
      <sz val="10"/>
      <color theme="0"/>
      <name val="Helv"/>
    </font>
    <font>
      <b/>
      <sz val="12"/>
      <color theme="0"/>
      <name val="Helv"/>
    </font>
    <font>
      <i/>
      <sz val="10"/>
      <color rgb="FF0070C0"/>
      <name val="Geneva"/>
    </font>
    <font>
      <i/>
      <sz val="10"/>
      <color rgb="FF0070C0"/>
      <name val="Helv"/>
    </font>
    <font>
      <i/>
      <sz val="10"/>
      <color rgb="FF0070C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Continuous"/>
    </xf>
    <xf numFmtId="0" fontId="4" fillId="0" borderId="2" xfId="0" applyFont="1" applyFill="1" applyBorder="1" applyAlignment="1"/>
    <xf numFmtId="0" fontId="4" fillId="0" borderId="0" xfId="0" applyFont="1" applyBorder="1"/>
    <xf numFmtId="0" fontId="5" fillId="0" borderId="0" xfId="0" applyFont="1"/>
    <xf numFmtId="0" fontId="4" fillId="0" borderId="3" xfId="0" applyFont="1" applyBorder="1"/>
    <xf numFmtId="0" fontId="4" fillId="0" borderId="6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 applyAlignment="1"/>
    <xf numFmtId="0" fontId="4" fillId="0" borderId="7" xfId="0" applyFont="1" applyBorder="1"/>
    <xf numFmtId="0" fontId="4" fillId="0" borderId="4" xfId="0" applyFont="1" applyBorder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9" fontId="4" fillId="0" borderId="0" xfId="2" applyFont="1" applyFill="1" applyBorder="1" applyAlignment="1">
      <alignment horizontal="centerContinuous"/>
    </xf>
    <xf numFmtId="9" fontId="4" fillId="0" borderId="0" xfId="2" quotePrefix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9" fontId="4" fillId="0" borderId="0" xfId="2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9" fontId="4" fillId="0" borderId="0" xfId="2" quotePrefix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1" applyNumberFormat="1" applyFont="1"/>
    <xf numFmtId="3" fontId="4" fillId="0" borderId="0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2" xfId="0" applyFont="1" applyBorder="1" applyAlignment="1">
      <alignment horizontal="left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13" xfId="0" applyFont="1" applyBorder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Continuous"/>
      <protection locked="0"/>
    </xf>
    <xf numFmtId="0" fontId="4" fillId="0" borderId="15" xfId="0" applyFont="1" applyBorder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12" xfId="0" applyFont="1" applyBorder="1" applyAlignment="1" applyProtection="1">
      <protection locked="0"/>
    </xf>
    <xf numFmtId="0" fontId="4" fillId="0" borderId="12" xfId="0" applyFont="1" applyBorder="1" applyAlignment="1" applyProtection="1">
      <alignment horizontal="centerContinuous"/>
      <protection locked="0"/>
    </xf>
    <xf numFmtId="0" fontId="4" fillId="0" borderId="1" xfId="0" applyFont="1" applyBorder="1" applyAlignment="1" applyProtection="1">
      <alignment horizontal="centerContinuous"/>
      <protection locked="0"/>
    </xf>
    <xf numFmtId="0" fontId="4" fillId="0" borderId="2" xfId="0" applyFont="1" applyBorder="1" applyAlignment="1" applyProtection="1">
      <alignment horizontal="centerContinuous"/>
      <protection locked="0"/>
    </xf>
    <xf numFmtId="0" fontId="4" fillId="0" borderId="12" xfId="0" applyFont="1" applyFill="1" applyBorder="1" applyAlignment="1" applyProtection="1">
      <alignment horizontal="left"/>
      <protection locked="0"/>
    </xf>
    <xf numFmtId="0" fontId="4" fillId="0" borderId="12" xfId="0" applyFont="1" applyFill="1" applyBorder="1" applyAlignment="1" applyProtection="1">
      <alignment horizontal="centerContinuous"/>
      <protection locked="0"/>
    </xf>
    <xf numFmtId="9" fontId="4" fillId="0" borderId="12" xfId="2" applyFont="1" applyFill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4" fillId="0" borderId="4" xfId="0" applyFont="1" applyFill="1" applyBorder="1" applyAlignment="1"/>
    <xf numFmtId="0" fontId="5" fillId="0" borderId="0" xfId="0" applyFont="1" applyAlignment="1"/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/>
    <xf numFmtId="0" fontId="4" fillId="0" borderId="16" xfId="0" applyFont="1" applyBorder="1" applyAlignment="1" applyProtection="1">
      <alignment horizontal="centerContinuous"/>
      <protection locked="0"/>
    </xf>
    <xf numFmtId="0" fontId="4" fillId="0" borderId="2" xfId="0" applyFont="1" applyBorder="1" applyAlignment="1">
      <alignment horizontal="centerContinuous"/>
    </xf>
    <xf numFmtId="9" fontId="4" fillId="0" borderId="12" xfId="2" applyFont="1" applyBorder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0" fontId="4" fillId="0" borderId="5" xfId="0" applyFont="1" applyBorder="1"/>
    <xf numFmtId="0" fontId="6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11" xfId="0" applyFont="1" applyBorder="1"/>
    <xf numFmtId="0" fontId="4" fillId="0" borderId="6" xfId="0" applyFont="1" applyBorder="1" applyAlignment="1">
      <alignment horizontal="right"/>
    </xf>
    <xf numFmtId="0" fontId="0" fillId="0" borderId="0" xfId="0" applyBorder="1"/>
    <xf numFmtId="165" fontId="4" fillId="0" borderId="0" xfId="1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>
      <alignment horizontal="centerContinuous"/>
    </xf>
    <xf numFmtId="11" fontId="4" fillId="0" borderId="0" xfId="0" applyNumberFormat="1" applyFont="1" applyBorder="1" applyAlignment="1"/>
    <xf numFmtId="0" fontId="4" fillId="0" borderId="0" xfId="0" applyFont="1" applyBorder="1" applyAlignment="1"/>
    <xf numFmtId="11" fontId="4" fillId="0" borderId="0" xfId="0" applyNumberFormat="1" applyFont="1" applyBorder="1" applyAlignment="1">
      <alignment horizontal="centerContinuous"/>
    </xf>
    <xf numFmtId="0" fontId="0" fillId="0" borderId="0" xfId="0" applyFill="1" applyBorder="1"/>
    <xf numFmtId="0" fontId="3" fillId="0" borderId="0" xfId="0" applyFont="1" applyBorder="1"/>
    <xf numFmtId="3" fontId="5" fillId="0" borderId="0" xfId="0" applyNumberFormat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8" fillId="0" borderId="9" xfId="0" applyFont="1" applyBorder="1"/>
    <xf numFmtId="0" fontId="8" fillId="0" borderId="17" xfId="0" applyFont="1" applyBorder="1"/>
    <xf numFmtId="0" fontId="8" fillId="0" borderId="1" xfId="0" applyFont="1" applyBorder="1"/>
    <xf numFmtId="0" fontId="8" fillId="0" borderId="18" xfId="0" applyFont="1" applyBorder="1"/>
    <xf numFmtId="0" fontId="0" fillId="0" borderId="0" xfId="0" applyAlignment="1">
      <alignment horizontal="right"/>
    </xf>
    <xf numFmtId="9" fontId="4" fillId="0" borderId="0" xfId="2" applyFont="1" applyBorder="1" applyAlignment="1" applyProtection="1">
      <alignment horizontal="centerContinuous"/>
      <protection locked="0"/>
    </xf>
    <xf numFmtId="0" fontId="4" fillId="0" borderId="19" xfId="0" applyFont="1" applyBorder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4" fillId="0" borderId="0" xfId="0" applyFont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Border="1" applyAlignment="1"/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9" fontId="4" fillId="0" borderId="0" xfId="2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Continuous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3" borderId="6" xfId="0" applyFont="1" applyFill="1" applyBorder="1"/>
    <xf numFmtId="0" fontId="0" fillId="0" borderId="6" xfId="0" applyBorder="1"/>
    <xf numFmtId="0" fontId="0" fillId="0" borderId="20" xfId="0" applyBorder="1"/>
    <xf numFmtId="0" fontId="4" fillId="0" borderId="9" xfId="0" applyFont="1" applyBorder="1" applyProtection="1">
      <protection locked="0"/>
    </xf>
    <xf numFmtId="0" fontId="4" fillId="3" borderId="0" xfId="0" applyFont="1" applyFill="1" applyAlignment="1">
      <alignment horizontal="center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9" fontId="3" fillId="0" borderId="9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5" fontId="4" fillId="0" borderId="0" xfId="1" applyNumberFormat="1" applyFont="1" applyFill="1" applyBorder="1" applyAlignment="1" applyProtection="1">
      <alignment horizontal="centerContinuous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>
      <alignment horizontal="centerContinuous"/>
      <protection locked="0"/>
    </xf>
    <xf numFmtId="3" fontId="4" fillId="0" borderId="0" xfId="0" applyNumberFormat="1" applyFont="1" applyFill="1" applyBorder="1" applyAlignment="1">
      <alignment horizontal="centerContinuous"/>
    </xf>
    <xf numFmtId="11" fontId="9" fillId="0" borderId="0" xfId="0" applyNumberFormat="1" applyFont="1" applyFill="1" applyBorder="1" applyAlignment="1"/>
    <xf numFmtId="11" fontId="4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22" xfId="0" applyFont="1" applyBorder="1" applyAlignment="1">
      <alignment horizontal="centerContinuous"/>
    </xf>
    <xf numFmtId="0" fontId="13" fillId="4" borderId="0" xfId="0" applyFont="1" applyFill="1" applyBorder="1" applyAlignment="1"/>
    <xf numFmtId="0" fontId="13" fillId="4" borderId="8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Continuous"/>
    </xf>
    <xf numFmtId="0" fontId="5" fillId="4" borderId="24" xfId="0" applyFont="1" applyFill="1" applyBorder="1" applyAlignment="1">
      <alignment horizontal="centerContinuous"/>
    </xf>
    <xf numFmtId="0" fontId="5" fillId="4" borderId="25" xfId="0" applyFont="1" applyFill="1" applyBorder="1" applyAlignment="1">
      <alignment horizontal="centerContinuous"/>
    </xf>
    <xf numFmtId="0" fontId="5" fillId="4" borderId="24" xfId="0" applyFont="1" applyFill="1" applyBorder="1" applyAlignment="1"/>
    <xf numFmtId="0" fontId="5" fillId="4" borderId="24" xfId="0" applyFont="1" applyFill="1" applyBorder="1"/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/>
    <xf numFmtId="0" fontId="13" fillId="4" borderId="0" xfId="0" applyFont="1" applyFill="1" applyBorder="1" applyAlignment="1" applyProtection="1">
      <alignment horizontal="centerContinuous"/>
      <protection locked="0"/>
    </xf>
    <xf numFmtId="0" fontId="14" fillId="4" borderId="24" xfId="0" applyFont="1" applyFill="1" applyBorder="1" applyAlignment="1">
      <alignment horizontal="centerContinuous"/>
    </xf>
    <xf numFmtId="0" fontId="14" fillId="4" borderId="27" xfId="0" applyFont="1" applyFill="1" applyBorder="1" applyAlignment="1">
      <alignment horizontal="centerContinuous"/>
    </xf>
    <xf numFmtId="0" fontId="5" fillId="4" borderId="0" xfId="0" applyFont="1" applyFill="1" applyBorder="1" applyAlignment="1">
      <alignment horizontal="centerContinuous"/>
    </xf>
    <xf numFmtId="0" fontId="0" fillId="0" borderId="7" xfId="0" applyFont="1" applyBorder="1"/>
    <xf numFmtId="0" fontId="0" fillId="0" borderId="4" xfId="0" applyFont="1" applyBorder="1"/>
    <xf numFmtId="0" fontId="0" fillId="0" borderId="7" xfId="0" applyFont="1" applyBorder="1" applyAlignment="1"/>
    <xf numFmtId="0" fontId="0" fillId="0" borderId="4" xfId="0" applyFont="1" applyBorder="1" applyAlignment="1"/>
    <xf numFmtId="0" fontId="15" fillId="0" borderId="0" xfId="0" applyFont="1" applyFill="1" applyBorder="1"/>
    <xf numFmtId="0" fontId="15" fillId="0" borderId="0" xfId="0" applyFont="1" applyFill="1"/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Continuous"/>
    </xf>
    <xf numFmtId="0" fontId="17" fillId="0" borderId="6" xfId="0" applyFont="1" applyBorder="1" applyAlignment="1">
      <alignment horizontal="centerContinuous"/>
    </xf>
    <xf numFmtId="0" fontId="12" fillId="0" borderId="0" xfId="0" applyFont="1" applyAlignment="1">
      <alignment horizontal="center" vertical="center"/>
    </xf>
    <xf numFmtId="0" fontId="0" fillId="0" borderId="0" xfId="0" applyAlignment="1"/>
    <xf numFmtId="9" fontId="4" fillId="0" borderId="12" xfId="2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4" fillId="0" borderId="16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0" borderId="1" xfId="0" applyBorder="1" applyAlignment="1"/>
    <xf numFmtId="0" fontId="0" fillId="0" borderId="2" xfId="0" applyBorder="1" applyAlignment="1"/>
    <xf numFmtId="0" fontId="4" fillId="0" borderId="1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4" fillId="4" borderId="26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4" fillId="0" borderId="12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9" fontId="4" fillId="0" borderId="12" xfId="2" applyFont="1" applyFill="1" applyBorder="1" applyAlignment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2228849</xdr:colOff>
      <xdr:row>5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14300"/>
          <a:ext cx="2181224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9525</xdr:colOff>
      <xdr:row>16</xdr:row>
      <xdr:rowOff>0</xdr:rowOff>
    </xdr:from>
    <xdr:to>
      <xdr:col>48</xdr:col>
      <xdr:colOff>685800</xdr:colOff>
      <xdr:row>36</xdr:row>
      <xdr:rowOff>85725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784" t="9337" r="5676" b="38498"/>
        <a:stretch>
          <a:fillRect/>
        </a:stretch>
      </xdr:blipFill>
      <xdr:spPr bwMode="auto">
        <a:xfrm>
          <a:off x="8801100" y="3295650"/>
          <a:ext cx="3590925" cy="3429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295638</xdr:colOff>
      <xdr:row>0</xdr:row>
      <xdr:rowOff>1</xdr:rowOff>
    </xdr:from>
    <xdr:to>
      <xdr:col>6</xdr:col>
      <xdr:colOff>171086</xdr:colOff>
      <xdr:row>0</xdr:row>
      <xdr:rowOff>742951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38" y="1"/>
          <a:ext cx="1589948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7</xdr:col>
      <xdr:colOff>47625</xdr:colOff>
      <xdr:row>5</xdr:row>
      <xdr:rowOff>77536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62200" cy="887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53"/>
  <sheetViews>
    <sheetView workbookViewId="0">
      <selection activeCell="C4" sqref="C4"/>
    </sheetView>
  </sheetViews>
  <sheetFormatPr defaultColWidth="11.5703125" defaultRowHeight="12.75"/>
  <cols>
    <col min="1" max="1" width="35.28515625" customWidth="1"/>
    <col min="2" max="2" width="8.140625" customWidth="1"/>
  </cols>
  <sheetData>
    <row r="6" spans="1:4" ht="13.5" thickBot="1"/>
    <row r="7" spans="1:4" ht="16.5" thickBot="1">
      <c r="A7" s="93" t="s">
        <v>70</v>
      </c>
      <c r="B7" s="94">
        <v>5</v>
      </c>
      <c r="C7" s="93" t="s">
        <v>117</v>
      </c>
      <c r="D7" s="98">
        <f>IF(ISNUMBER(B7),'Medical Air Sizing Calculator'!H34,'Medical Air Sizing Calculator'!Q34)</f>
        <v>0</v>
      </c>
    </row>
    <row r="8" spans="1:4" ht="16.5" thickBot="1">
      <c r="A8" s="93" t="s">
        <v>67</v>
      </c>
      <c r="B8" s="94">
        <v>5</v>
      </c>
      <c r="C8" s="93" t="s">
        <v>117</v>
      </c>
    </row>
    <row r="9" spans="1:4" ht="16.5" thickBot="1">
      <c r="A9" s="93" t="s">
        <v>68</v>
      </c>
      <c r="B9" s="94">
        <v>5</v>
      </c>
      <c r="C9" s="93" t="s">
        <v>117</v>
      </c>
    </row>
    <row r="10" spans="1:4" ht="16.5" thickBot="1">
      <c r="A10" s="93" t="s">
        <v>71</v>
      </c>
      <c r="B10" s="94">
        <v>5</v>
      </c>
      <c r="C10" s="93" t="s">
        <v>117</v>
      </c>
    </row>
    <row r="11" spans="1:4" ht="16.5" thickBot="1">
      <c r="A11" s="93" t="s">
        <v>72</v>
      </c>
      <c r="B11" s="94">
        <v>5</v>
      </c>
      <c r="C11" s="93" t="s">
        <v>118</v>
      </c>
    </row>
    <row r="12" spans="1:4" ht="16.5" thickBot="1">
      <c r="A12" s="93" t="s">
        <v>73</v>
      </c>
      <c r="B12" s="94">
        <v>5</v>
      </c>
      <c r="C12" s="93" t="s">
        <v>118</v>
      </c>
    </row>
    <row r="13" spans="1:4" ht="16.5" thickBot="1">
      <c r="A13" s="93" t="s">
        <v>74</v>
      </c>
      <c r="B13" s="94">
        <v>5</v>
      </c>
      <c r="C13" s="93" t="s">
        <v>119</v>
      </c>
    </row>
    <row r="14" spans="1:4" ht="16.5" thickBot="1">
      <c r="A14" s="93" t="s">
        <v>75</v>
      </c>
      <c r="B14" s="94">
        <v>5</v>
      </c>
      <c r="C14" s="93" t="s">
        <v>117</v>
      </c>
    </row>
    <row r="15" spans="1:4" ht="16.5" thickBot="1">
      <c r="A15" s="93" t="s">
        <v>76</v>
      </c>
      <c r="B15" s="94">
        <v>5</v>
      </c>
      <c r="C15" s="93" t="s">
        <v>117</v>
      </c>
    </row>
    <row r="16" spans="1:4" ht="16.5" thickBot="1">
      <c r="A16" s="93" t="s">
        <v>77</v>
      </c>
      <c r="B16" s="94">
        <v>5</v>
      </c>
      <c r="C16" s="93" t="s">
        <v>120</v>
      </c>
    </row>
    <row r="17" spans="1:3" ht="16.5" thickBot="1">
      <c r="A17" s="93" t="s">
        <v>78</v>
      </c>
      <c r="B17" s="94">
        <v>5</v>
      </c>
      <c r="C17" s="93" t="s">
        <v>118</v>
      </c>
    </row>
    <row r="18" spans="1:3" ht="16.5" thickBot="1">
      <c r="A18" s="93" t="s">
        <v>79</v>
      </c>
      <c r="B18" s="94">
        <v>5</v>
      </c>
      <c r="C18" s="93" t="s">
        <v>118</v>
      </c>
    </row>
    <row r="19" spans="1:3" ht="16.5" thickBot="1">
      <c r="A19" s="93" t="s">
        <v>80</v>
      </c>
      <c r="B19" s="94">
        <v>5</v>
      </c>
      <c r="C19" s="93" t="s">
        <v>118</v>
      </c>
    </row>
    <row r="20" spans="1:3" ht="16.5" thickBot="1">
      <c r="A20" s="93" t="s">
        <v>81</v>
      </c>
      <c r="B20" s="94">
        <v>5</v>
      </c>
      <c r="C20" s="93" t="s">
        <v>118</v>
      </c>
    </row>
    <row r="21" spans="1:3" ht="16.5" thickBot="1">
      <c r="A21" s="93" t="s">
        <v>82</v>
      </c>
      <c r="B21" s="94">
        <v>5</v>
      </c>
      <c r="C21" s="93" t="s">
        <v>119</v>
      </c>
    </row>
    <row r="22" spans="1:3" ht="16.5" thickBot="1">
      <c r="A22" s="93" t="s">
        <v>31</v>
      </c>
      <c r="B22" s="94">
        <v>5</v>
      </c>
      <c r="C22" s="93" t="s">
        <v>119</v>
      </c>
    </row>
    <row r="23" spans="1:3" ht="16.5" thickBot="1">
      <c r="A23" s="93" t="s">
        <v>83</v>
      </c>
      <c r="B23" s="94">
        <v>5</v>
      </c>
      <c r="C23" s="93" t="s">
        <v>119</v>
      </c>
    </row>
    <row r="24" spans="1:3" ht="16.5" thickBot="1">
      <c r="A24" s="93" t="s">
        <v>52</v>
      </c>
      <c r="B24" s="94">
        <v>5</v>
      </c>
      <c r="C24" s="93" t="s">
        <v>117</v>
      </c>
    </row>
    <row r="25" spans="1:3" ht="16.5" thickBot="1">
      <c r="A25" s="93" t="s">
        <v>84</v>
      </c>
      <c r="B25" s="95">
        <v>5</v>
      </c>
      <c r="C25" s="93" t="s">
        <v>118</v>
      </c>
    </row>
    <row r="26" spans="1:3" ht="16.5" thickBot="1">
      <c r="A26" s="93" t="s">
        <v>85</v>
      </c>
      <c r="B26" s="96">
        <v>5</v>
      </c>
      <c r="C26" s="93"/>
    </row>
    <row r="27" spans="1:3" ht="16.5" thickBot="1">
      <c r="A27" s="93" t="s">
        <v>86</v>
      </c>
      <c r="B27" s="97">
        <v>5</v>
      </c>
      <c r="C27" s="93" t="s">
        <v>87</v>
      </c>
    </row>
    <row r="28" spans="1:3" ht="16.5" thickBot="1">
      <c r="A28" s="93" t="s">
        <v>88</v>
      </c>
      <c r="B28" s="94">
        <v>5</v>
      </c>
      <c r="C28" s="93" t="s">
        <v>87</v>
      </c>
    </row>
    <row r="29" spans="1:3" ht="16.5" thickBot="1">
      <c r="A29" s="93" t="s">
        <v>89</v>
      </c>
      <c r="B29" s="94">
        <v>5</v>
      </c>
      <c r="C29" s="93" t="s">
        <v>87</v>
      </c>
    </row>
    <row r="30" spans="1:3" ht="16.5" thickBot="1">
      <c r="A30" s="93" t="s">
        <v>90</v>
      </c>
      <c r="B30" s="94">
        <v>5</v>
      </c>
      <c r="C30" s="93" t="s">
        <v>87</v>
      </c>
    </row>
    <row r="31" spans="1:3" ht="16.5" thickBot="1">
      <c r="A31" s="93" t="s">
        <v>99</v>
      </c>
      <c r="B31" s="94">
        <v>5</v>
      </c>
      <c r="C31" s="93" t="s">
        <v>87</v>
      </c>
    </row>
    <row r="32" spans="1:3" ht="16.5" thickBot="1">
      <c r="A32" s="93" t="s">
        <v>100</v>
      </c>
      <c r="B32" s="94">
        <v>5</v>
      </c>
      <c r="C32" s="93" t="s">
        <v>119</v>
      </c>
    </row>
    <row r="33" spans="1:3" ht="16.5" thickBot="1">
      <c r="A33" s="93" t="s">
        <v>101</v>
      </c>
      <c r="B33" s="95">
        <v>5</v>
      </c>
      <c r="C33" s="93" t="s">
        <v>117</v>
      </c>
    </row>
    <row r="34" spans="1:3" ht="16.5" thickBot="1">
      <c r="A34" s="93" t="s">
        <v>102</v>
      </c>
      <c r="B34" s="96"/>
      <c r="C34" s="93"/>
    </row>
    <row r="35" spans="1:3" ht="16.5" thickBot="1">
      <c r="A35" s="93" t="s">
        <v>103</v>
      </c>
      <c r="B35" s="97">
        <v>5</v>
      </c>
      <c r="C35" s="93" t="s">
        <v>118</v>
      </c>
    </row>
    <row r="36" spans="1:3" ht="16.5" thickBot="1">
      <c r="A36" s="93" t="s">
        <v>93</v>
      </c>
      <c r="B36" s="94">
        <v>5</v>
      </c>
      <c r="C36" s="93" t="s">
        <v>91</v>
      </c>
    </row>
    <row r="37" spans="1:3" ht="16.5" thickBot="1">
      <c r="A37" s="93" t="s">
        <v>104</v>
      </c>
      <c r="B37" s="94">
        <v>5</v>
      </c>
      <c r="C37" s="93" t="s">
        <v>118</v>
      </c>
    </row>
    <row r="38" spans="1:3" ht="16.5" thickBot="1">
      <c r="A38" s="93" t="s">
        <v>92</v>
      </c>
      <c r="B38" s="94">
        <v>5</v>
      </c>
      <c r="C38" s="93" t="s">
        <v>91</v>
      </c>
    </row>
    <row r="39" spans="1:3" ht="16.5" thickBot="1">
      <c r="A39" s="93" t="s">
        <v>105</v>
      </c>
      <c r="B39" s="94">
        <v>5</v>
      </c>
      <c r="C39" s="93" t="s">
        <v>118</v>
      </c>
    </row>
    <row r="40" spans="1:3" ht="16.5" thickBot="1">
      <c r="A40" s="93" t="s">
        <v>25</v>
      </c>
      <c r="B40" s="95">
        <v>5</v>
      </c>
      <c r="C40" s="93" t="s">
        <v>119</v>
      </c>
    </row>
    <row r="41" spans="1:3" ht="16.5" thickBot="1">
      <c r="A41" s="93" t="s">
        <v>106</v>
      </c>
      <c r="B41" s="96">
        <v>5</v>
      </c>
      <c r="C41" s="93"/>
    </row>
    <row r="42" spans="1:3" ht="16.5" thickBot="1">
      <c r="A42" s="93" t="s">
        <v>107</v>
      </c>
      <c r="B42" s="97">
        <v>5</v>
      </c>
      <c r="C42" s="93" t="s">
        <v>119</v>
      </c>
    </row>
    <row r="43" spans="1:3" ht="16.5" thickBot="1">
      <c r="A43" s="93" t="s">
        <v>108</v>
      </c>
      <c r="B43" s="94">
        <v>5</v>
      </c>
      <c r="C43" s="93" t="s">
        <v>119</v>
      </c>
    </row>
    <row r="44" spans="1:3" ht="16.5" thickBot="1">
      <c r="A44" s="93" t="s">
        <v>109</v>
      </c>
      <c r="B44" s="94">
        <v>5</v>
      </c>
      <c r="C44" s="93" t="s">
        <v>119</v>
      </c>
    </row>
    <row r="45" spans="1:3" ht="16.5" thickBot="1">
      <c r="A45" s="93" t="s">
        <v>110</v>
      </c>
      <c r="B45" s="94">
        <v>5</v>
      </c>
      <c r="C45" s="93" t="s">
        <v>119</v>
      </c>
    </row>
    <row r="46" spans="1:3" ht="16.5" thickBot="1">
      <c r="A46" s="93" t="s">
        <v>111</v>
      </c>
      <c r="B46" s="94">
        <v>5</v>
      </c>
      <c r="C46" s="93" t="s">
        <v>119</v>
      </c>
    </row>
    <row r="47" spans="1:3" ht="16.5" thickBot="1">
      <c r="A47" s="93" t="s">
        <v>112</v>
      </c>
      <c r="B47" s="94">
        <v>5</v>
      </c>
      <c r="C47" s="93" t="s">
        <v>119</v>
      </c>
    </row>
    <row r="48" spans="1:3" ht="16.5" thickBot="1">
      <c r="A48" s="93" t="s">
        <v>113</v>
      </c>
      <c r="B48" s="94">
        <v>5</v>
      </c>
      <c r="C48" s="93" t="s">
        <v>119</v>
      </c>
    </row>
    <row r="49" spans="1:3" ht="16.5" thickBot="1">
      <c r="A49" s="93" t="s">
        <v>69</v>
      </c>
      <c r="B49" s="94">
        <v>5</v>
      </c>
      <c r="C49" s="93" t="s">
        <v>118</v>
      </c>
    </row>
    <row r="50" spans="1:3" ht="16.5" thickBot="1">
      <c r="A50" s="93" t="s">
        <v>114</v>
      </c>
      <c r="B50" s="94">
        <v>5</v>
      </c>
      <c r="C50" s="93" t="s">
        <v>118</v>
      </c>
    </row>
    <row r="51" spans="1:3" ht="16.5" thickBot="1">
      <c r="A51" s="93" t="s">
        <v>115</v>
      </c>
      <c r="B51" s="94">
        <v>5</v>
      </c>
      <c r="C51" s="93" t="s">
        <v>117</v>
      </c>
    </row>
    <row r="52" spans="1:3" ht="16.5" thickBot="1">
      <c r="A52" s="93" t="s">
        <v>94</v>
      </c>
      <c r="B52" s="94">
        <v>5</v>
      </c>
      <c r="C52" s="93" t="s">
        <v>117</v>
      </c>
    </row>
    <row r="53" spans="1:3" ht="16.5" thickBot="1">
      <c r="A53" s="93" t="s">
        <v>116</v>
      </c>
      <c r="B53" s="94">
        <v>5</v>
      </c>
      <c r="C53" s="93" t="s">
        <v>118</v>
      </c>
    </row>
  </sheetData>
  <phoneticPr fontId="7" type="noConversion"/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68"/>
  <sheetViews>
    <sheetView tabSelected="1" workbookViewId="0">
      <selection activeCell="AQ10" sqref="AQ10"/>
    </sheetView>
  </sheetViews>
  <sheetFormatPr defaultColWidth="10.7109375" defaultRowHeight="12.75"/>
  <cols>
    <col min="1" max="1" width="9.28515625" style="2" customWidth="1"/>
    <col min="2" max="7" width="3.28515625" style="2" customWidth="1"/>
    <col min="8" max="8" width="5.85546875" style="2" customWidth="1"/>
    <col min="9" max="9" width="4.7109375" style="2" customWidth="1"/>
    <col min="10" max="10" width="3.28515625" style="2" customWidth="1"/>
    <col min="11" max="11" width="3.28515625" style="22" customWidth="1"/>
    <col min="12" max="17" width="3.28515625" style="2" customWidth="1"/>
    <col min="18" max="18" width="3.28515625" style="22" customWidth="1"/>
    <col min="19" max="21" width="3.28515625" style="2" customWidth="1"/>
    <col min="22" max="22" width="7.140625" style="22" hidden="1" customWidth="1"/>
    <col min="23" max="26" width="7.140625" style="2" hidden="1" customWidth="1"/>
    <col min="27" max="27" width="8.28515625" style="2" hidden="1" customWidth="1"/>
    <col min="28" max="28" width="8.5703125" style="2" hidden="1" customWidth="1"/>
    <col min="29" max="38" width="3.28515625" style="2" customWidth="1"/>
    <col min="39" max="39" width="7.5703125" style="2" customWidth="1"/>
    <col min="40" max="40" width="7.140625" style="2" customWidth="1"/>
    <col min="41" max="41" width="5.28515625" style="2" bestFit="1" customWidth="1"/>
    <col min="42" max="42" width="8.7109375" style="2" customWidth="1"/>
    <col min="43" max="43" width="9.5703125" style="2" customWidth="1"/>
    <col min="44" max="45" width="10.7109375" style="2" customWidth="1"/>
    <col min="46" max="46" width="4" style="2" customWidth="1"/>
    <col min="47" max="48" width="0" style="2" hidden="1" customWidth="1"/>
    <col min="49" max="16384" width="10.7109375" style="2"/>
  </cols>
  <sheetData>
    <row r="1" spans="1:49" ht="60" customHeight="1">
      <c r="A1" s="74"/>
      <c r="B1" s="4"/>
      <c r="C1" s="4"/>
      <c r="D1" s="4"/>
      <c r="E1" s="4"/>
      <c r="F1" s="4"/>
      <c r="G1" s="4"/>
      <c r="H1" s="5"/>
      <c r="I1" s="5"/>
      <c r="J1" s="5"/>
      <c r="K1" s="5"/>
      <c r="L1" s="77" t="s">
        <v>62</v>
      </c>
      <c r="M1" s="5"/>
      <c r="N1" s="5"/>
      <c r="O1" s="4"/>
      <c r="P1" s="4"/>
      <c r="Q1" s="4"/>
      <c r="R1" s="4"/>
      <c r="S1" s="4"/>
      <c r="T1" s="4"/>
      <c r="U1" s="15"/>
      <c r="AC1" s="77" t="s">
        <v>63</v>
      </c>
      <c r="AD1" s="5"/>
      <c r="AE1" s="5"/>
      <c r="AF1" s="4"/>
      <c r="AG1" s="4"/>
      <c r="AH1" s="4"/>
      <c r="AI1" s="4"/>
      <c r="AJ1" s="4"/>
      <c r="AK1" s="4"/>
      <c r="AL1" s="4"/>
      <c r="AM1" s="178" t="s">
        <v>63</v>
      </c>
      <c r="AN1" s="179"/>
      <c r="AO1" s="179"/>
      <c r="AP1" s="179"/>
      <c r="AQ1" s="179"/>
      <c r="AR1" s="179"/>
      <c r="AS1" s="179"/>
      <c r="AT1" s="179"/>
      <c r="AU1" s="179"/>
      <c r="AV1" s="179"/>
      <c r="AW1" s="179"/>
    </row>
    <row r="2" spans="1:49" s="13" customFormat="1" ht="15.75">
      <c r="A2" s="139" t="s">
        <v>121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1"/>
      <c r="V2" s="142"/>
      <c r="W2" s="142"/>
      <c r="X2" s="142"/>
      <c r="Y2" s="143"/>
      <c r="Z2" s="143"/>
      <c r="AA2" s="143"/>
      <c r="AB2" s="143"/>
      <c r="AC2" s="175" t="s">
        <v>36</v>
      </c>
      <c r="AD2" s="176"/>
      <c r="AE2" s="176"/>
      <c r="AF2" s="176"/>
      <c r="AG2" s="176"/>
      <c r="AH2" s="176"/>
      <c r="AI2" s="176"/>
      <c r="AJ2" s="176"/>
      <c r="AK2" s="176"/>
      <c r="AL2" s="177"/>
      <c r="AM2" s="175" t="s">
        <v>37</v>
      </c>
      <c r="AN2" s="180"/>
      <c r="AO2" s="180"/>
      <c r="AP2" s="180"/>
      <c r="AQ2" s="180"/>
      <c r="AR2" s="180"/>
      <c r="AS2" s="180"/>
      <c r="AT2" s="180"/>
      <c r="AU2" s="180"/>
      <c r="AV2" s="180"/>
      <c r="AW2" s="181"/>
    </row>
    <row r="3" spans="1:49">
      <c r="A3" s="16"/>
      <c r="B3" s="16"/>
      <c r="C3" s="16"/>
      <c r="D3" s="16"/>
      <c r="E3" s="16"/>
      <c r="F3" s="16"/>
      <c r="G3" s="16"/>
      <c r="H3" s="16"/>
      <c r="I3" s="5"/>
      <c r="J3" s="5"/>
      <c r="K3" s="5"/>
      <c r="L3" s="5"/>
      <c r="M3" s="5"/>
      <c r="N3" s="5"/>
      <c r="O3" s="5"/>
      <c r="P3" s="5"/>
      <c r="Q3" s="5"/>
      <c r="R3" s="23"/>
      <c r="S3" s="5"/>
      <c r="T3" s="5"/>
      <c r="U3" s="15"/>
      <c r="V3" s="4"/>
      <c r="W3" s="4"/>
      <c r="X3" s="4"/>
      <c r="AC3" s="5"/>
      <c r="AD3" s="5"/>
      <c r="AE3" s="5"/>
      <c r="AF3" s="5"/>
      <c r="AG3" s="5"/>
      <c r="AH3" s="5"/>
      <c r="AI3" s="23"/>
      <c r="AJ3" s="5"/>
      <c r="AK3" s="5"/>
      <c r="AL3" s="5"/>
    </row>
    <row r="4" spans="1:49" ht="15.75">
      <c r="A4" s="76" t="s">
        <v>122</v>
      </c>
      <c r="B4" s="14"/>
      <c r="C4" s="14"/>
      <c r="D4" s="14"/>
      <c r="E4" s="14"/>
      <c r="F4" s="14"/>
      <c r="G4" s="14"/>
      <c r="H4" s="75"/>
      <c r="I4" s="5" t="s">
        <v>123</v>
      </c>
      <c r="J4" s="5"/>
      <c r="K4" s="23"/>
      <c r="L4" s="23"/>
      <c r="M4" s="5" t="s">
        <v>124</v>
      </c>
      <c r="N4" s="4"/>
      <c r="O4" s="23"/>
      <c r="Q4" s="5" t="s">
        <v>125</v>
      </c>
      <c r="R4" s="4"/>
      <c r="S4" s="23"/>
      <c r="T4" s="5" t="s">
        <v>126</v>
      </c>
      <c r="U4" s="15"/>
      <c r="V4" s="2"/>
      <c r="W4" s="22" t="s">
        <v>127</v>
      </c>
      <c r="X4" s="2" t="s">
        <v>127</v>
      </c>
      <c r="Z4" s="1">
        <f>(T39+T41)*28.3</f>
        <v>0</v>
      </c>
      <c r="AA4" s="1" t="s">
        <v>97</v>
      </c>
      <c r="AC4" s="23"/>
      <c r="AD4" s="5" t="s">
        <v>124</v>
      </c>
      <c r="AE4" s="4"/>
      <c r="AF4" s="23"/>
      <c r="AH4" s="5" t="s">
        <v>125</v>
      </c>
      <c r="AI4" s="4"/>
      <c r="AJ4" s="23"/>
      <c r="AK4" s="5" t="s">
        <v>126</v>
      </c>
      <c r="AL4" s="5"/>
      <c r="AM4" s="22" t="s">
        <v>40</v>
      </c>
      <c r="AN4" s="22" t="s">
        <v>39</v>
      </c>
      <c r="AO4" s="2" t="s">
        <v>132</v>
      </c>
      <c r="AP4" s="22"/>
    </row>
    <row r="5" spans="1:49">
      <c r="A5" s="12"/>
      <c r="B5" s="12"/>
      <c r="C5" s="12"/>
      <c r="D5" s="12"/>
      <c r="E5" s="12"/>
      <c r="F5" s="12"/>
      <c r="G5" s="12"/>
      <c r="H5" s="24"/>
      <c r="I5" s="5" t="s">
        <v>129</v>
      </c>
      <c r="J5" s="5"/>
      <c r="K5" s="23"/>
      <c r="L5" s="23"/>
      <c r="M5" s="5" t="s">
        <v>130</v>
      </c>
      <c r="N5" s="4"/>
      <c r="O5" s="23"/>
      <c r="Q5" s="5" t="s">
        <v>131</v>
      </c>
      <c r="R5" s="4"/>
      <c r="S5" s="23"/>
      <c r="T5" s="5" t="s">
        <v>132</v>
      </c>
      <c r="U5" s="15"/>
      <c r="V5" s="2"/>
      <c r="W5" s="22" t="s">
        <v>133</v>
      </c>
      <c r="X5" s="22" t="s">
        <v>134</v>
      </c>
      <c r="AC5" s="23"/>
      <c r="AD5" s="5" t="s">
        <v>130</v>
      </c>
      <c r="AE5" s="4"/>
      <c r="AF5" s="23"/>
      <c r="AH5" s="5" t="s">
        <v>131</v>
      </c>
      <c r="AI5" s="4"/>
      <c r="AJ5" s="23"/>
      <c r="AK5" s="5" t="s">
        <v>132</v>
      </c>
      <c r="AL5" s="5"/>
      <c r="AM5" s="22" t="s">
        <v>38</v>
      </c>
      <c r="AN5" s="22" t="s">
        <v>40</v>
      </c>
      <c r="AO5" s="2" t="s">
        <v>41</v>
      </c>
      <c r="AP5" s="22"/>
    </row>
    <row r="6" spans="1:49" s="22" customFormat="1" ht="13.5" thickBot="1">
      <c r="A6" s="136" t="s">
        <v>0</v>
      </c>
      <c r="B6" s="136"/>
      <c r="C6" s="136"/>
      <c r="D6" s="136"/>
      <c r="E6" s="136"/>
      <c r="F6" s="136"/>
      <c r="G6" s="136"/>
      <c r="H6" s="137"/>
      <c r="I6" s="25"/>
      <c r="J6" s="25"/>
      <c r="K6" s="25"/>
      <c r="L6" s="25"/>
      <c r="M6" s="25"/>
      <c r="N6" s="6"/>
      <c r="O6" s="26"/>
      <c r="P6" s="2"/>
      <c r="Q6" s="25"/>
      <c r="R6" s="6"/>
      <c r="S6" s="25"/>
      <c r="T6" s="25"/>
      <c r="U6" s="15"/>
      <c r="V6" s="27"/>
      <c r="W6" s="28"/>
      <c r="X6" s="28"/>
      <c r="Y6" s="2"/>
      <c r="Z6" s="2" t="s">
        <v>1</v>
      </c>
      <c r="AA6" s="2" t="s">
        <v>2</v>
      </c>
      <c r="AB6" s="2"/>
      <c r="AC6" s="25"/>
      <c r="AD6" s="25"/>
      <c r="AE6" s="6"/>
      <c r="AF6" s="26"/>
      <c r="AG6" s="2"/>
      <c r="AH6" s="25"/>
      <c r="AI6" s="6"/>
      <c r="AJ6" s="25"/>
      <c r="AK6" s="25"/>
      <c r="AL6" s="4"/>
    </row>
    <row r="7" spans="1:49" s="22" customFormat="1">
      <c r="A7" s="20" t="s">
        <v>3</v>
      </c>
      <c r="B7" s="21"/>
      <c r="C7" s="21"/>
      <c r="D7" s="21"/>
      <c r="E7" s="21"/>
      <c r="F7" s="21"/>
      <c r="G7" s="21"/>
      <c r="H7" s="51"/>
      <c r="I7" s="29" t="s">
        <v>4</v>
      </c>
      <c r="J7" s="7"/>
      <c r="K7" s="7"/>
      <c r="L7" s="29" t="s">
        <v>5</v>
      </c>
      <c r="M7" s="25">
        <v>1.5</v>
      </c>
      <c r="N7" s="6"/>
      <c r="O7" s="25" t="s">
        <v>6</v>
      </c>
      <c r="P7" s="4"/>
      <c r="Q7" s="30">
        <v>0.1</v>
      </c>
      <c r="R7" s="6"/>
      <c r="S7" s="31" t="s">
        <v>7</v>
      </c>
      <c r="T7" s="25" t="str">
        <f t="shared" ref="T7:T36" si="0">IF($H7&gt;0,$M7*$Q7*H7,"")</f>
        <v/>
      </c>
      <c r="U7" s="15"/>
      <c r="V7" s="2"/>
      <c r="W7" s="22">
        <v>1</v>
      </c>
      <c r="X7" s="22">
        <f t="shared" ref="X7:X13" si="1">W7*H7</f>
        <v>0</v>
      </c>
      <c r="Y7" s="2"/>
      <c r="Z7" s="2" t="e">
        <f>Z9</f>
        <v>#REF!</v>
      </c>
      <c r="AA7" s="2">
        <f>T39+T41</f>
        <v>0</v>
      </c>
      <c r="AB7" s="2"/>
      <c r="AC7" s="29" t="s">
        <v>5</v>
      </c>
      <c r="AD7" s="25">
        <v>1</v>
      </c>
      <c r="AE7" s="6"/>
      <c r="AF7" s="25" t="s">
        <v>6</v>
      </c>
      <c r="AG7" s="4"/>
      <c r="AH7" s="30">
        <v>0.1</v>
      </c>
      <c r="AI7" s="6"/>
      <c r="AJ7" s="31" t="s">
        <v>7</v>
      </c>
      <c r="AK7" s="25" t="str">
        <f t="shared" ref="AK7:AK13" si="2">IF($H7&gt;0,$AD7*$AH7*$H7,"")</f>
        <v/>
      </c>
      <c r="AL7" s="4"/>
      <c r="AM7" s="22">
        <v>1</v>
      </c>
      <c r="AN7" s="117">
        <f t="shared" ref="AN7:AN13" si="3">IF(ISNUMBER(H7),H7*AM7,0)</f>
        <v>0</v>
      </c>
      <c r="AO7" s="22" t="s">
        <v>42</v>
      </c>
    </row>
    <row r="8" spans="1:49" s="22" customFormat="1">
      <c r="A8" s="18" t="s">
        <v>8</v>
      </c>
      <c r="B8" s="19"/>
      <c r="C8" s="19"/>
      <c r="D8" s="19"/>
      <c r="E8" s="19"/>
      <c r="F8" s="19"/>
      <c r="G8" s="19"/>
      <c r="H8" s="52"/>
      <c r="I8" s="29" t="s">
        <v>9</v>
      </c>
      <c r="J8" s="7"/>
      <c r="K8" s="7"/>
      <c r="L8" s="29" t="s">
        <v>5</v>
      </c>
      <c r="M8" s="25">
        <v>0.5</v>
      </c>
      <c r="N8" s="6"/>
      <c r="O8" s="25" t="s">
        <v>6</v>
      </c>
      <c r="P8" s="4"/>
      <c r="Q8" s="30">
        <v>1</v>
      </c>
      <c r="R8" s="6"/>
      <c r="S8" s="31" t="s">
        <v>7</v>
      </c>
      <c r="T8" s="25" t="str">
        <f t="shared" si="0"/>
        <v/>
      </c>
      <c r="U8" s="15"/>
      <c r="V8" s="2"/>
      <c r="W8" s="22">
        <v>2</v>
      </c>
      <c r="X8" s="22">
        <f t="shared" si="1"/>
        <v>0</v>
      </c>
      <c r="Y8" s="2"/>
      <c r="Z8" s="2" t="s">
        <v>10</v>
      </c>
      <c r="AA8" s="2" t="s">
        <v>11</v>
      </c>
      <c r="AB8" s="2"/>
      <c r="AC8" s="29" t="s">
        <v>5</v>
      </c>
      <c r="AD8" s="25">
        <v>3.5</v>
      </c>
      <c r="AE8" s="6"/>
      <c r="AF8" s="25" t="s">
        <v>6</v>
      </c>
      <c r="AG8" s="4"/>
      <c r="AH8" s="30">
        <v>1</v>
      </c>
      <c r="AI8" s="6"/>
      <c r="AJ8" s="31" t="s">
        <v>7</v>
      </c>
      <c r="AK8" s="25" t="str">
        <f t="shared" si="2"/>
        <v/>
      </c>
      <c r="AL8" s="4"/>
      <c r="AM8" s="22">
        <v>3</v>
      </c>
      <c r="AN8" s="118">
        <f t="shared" si="3"/>
        <v>0</v>
      </c>
      <c r="AO8" s="22" t="s">
        <v>42</v>
      </c>
    </row>
    <row r="9" spans="1:49">
      <c r="A9" s="18" t="s">
        <v>12</v>
      </c>
      <c r="B9" s="19"/>
      <c r="C9" s="19"/>
      <c r="D9" s="19"/>
      <c r="E9" s="19"/>
      <c r="F9" s="19"/>
      <c r="G9" s="19"/>
      <c r="H9" s="52"/>
      <c r="I9" s="29" t="s">
        <v>9</v>
      </c>
      <c r="J9" s="7"/>
      <c r="K9" s="7"/>
      <c r="L9" s="29" t="s">
        <v>5</v>
      </c>
      <c r="M9" s="25">
        <v>0.5</v>
      </c>
      <c r="N9" s="6"/>
      <c r="O9" s="25" t="s">
        <v>6</v>
      </c>
      <c r="P9" s="4"/>
      <c r="Q9" s="30">
        <v>0.75</v>
      </c>
      <c r="R9" s="6"/>
      <c r="S9" s="31" t="s">
        <v>7</v>
      </c>
      <c r="T9" s="25" t="str">
        <f t="shared" si="0"/>
        <v/>
      </c>
      <c r="U9" s="15"/>
      <c r="V9" s="2"/>
      <c r="W9" s="22">
        <v>2</v>
      </c>
      <c r="X9" s="22">
        <f t="shared" si="1"/>
        <v>0</v>
      </c>
      <c r="Z9" s="2" t="e">
        <f>#REF!</f>
        <v>#REF!</v>
      </c>
      <c r="AA9" s="43" t="e">
        <f>((Z7+14.7)*AA7)/(Z9+14.7)</f>
        <v>#REF!</v>
      </c>
      <c r="AC9" s="29" t="s">
        <v>5</v>
      </c>
      <c r="AD9" s="25">
        <v>2</v>
      </c>
      <c r="AE9" s="6"/>
      <c r="AF9" s="25" t="s">
        <v>6</v>
      </c>
      <c r="AG9" s="4"/>
      <c r="AH9" s="30">
        <v>1</v>
      </c>
      <c r="AI9" s="6"/>
      <c r="AJ9" s="31" t="s">
        <v>7</v>
      </c>
      <c r="AK9" s="25" t="str">
        <f t="shared" si="2"/>
        <v/>
      </c>
      <c r="AL9" s="4"/>
      <c r="AM9" s="22">
        <v>3</v>
      </c>
      <c r="AN9" s="118">
        <f t="shared" si="3"/>
        <v>0</v>
      </c>
      <c r="AO9" s="22" t="s">
        <v>42</v>
      </c>
      <c r="AP9" s="22"/>
    </row>
    <row r="10" spans="1:49">
      <c r="A10" s="18" t="s">
        <v>13</v>
      </c>
      <c r="B10" s="19"/>
      <c r="C10" s="19"/>
      <c r="D10" s="19"/>
      <c r="E10" s="19"/>
      <c r="F10" s="19"/>
      <c r="G10" s="19"/>
      <c r="H10" s="52"/>
      <c r="I10" s="29" t="s">
        <v>9</v>
      </c>
      <c r="J10" s="7"/>
      <c r="K10" s="7"/>
      <c r="L10" s="29" t="s">
        <v>5</v>
      </c>
      <c r="M10" s="25">
        <v>0.5</v>
      </c>
      <c r="N10" s="6"/>
      <c r="O10" s="25" t="s">
        <v>6</v>
      </c>
      <c r="P10" s="4"/>
      <c r="Q10" s="30">
        <v>0.25</v>
      </c>
      <c r="R10" s="6"/>
      <c r="S10" s="31" t="s">
        <v>7</v>
      </c>
      <c r="T10" s="25" t="str">
        <f t="shared" si="0"/>
        <v/>
      </c>
      <c r="U10" s="15"/>
      <c r="V10" s="2"/>
      <c r="W10" s="22">
        <v>1</v>
      </c>
      <c r="X10" s="22">
        <f t="shared" si="1"/>
        <v>0</v>
      </c>
      <c r="Z10" s="2" t="s">
        <v>1</v>
      </c>
      <c r="AA10" s="2" t="s">
        <v>2</v>
      </c>
      <c r="AC10" s="29" t="s">
        <v>5</v>
      </c>
      <c r="AD10" s="25">
        <v>3</v>
      </c>
      <c r="AE10" s="6"/>
      <c r="AF10" s="25" t="s">
        <v>6</v>
      </c>
      <c r="AG10" s="4"/>
      <c r="AH10" s="30">
        <v>1</v>
      </c>
      <c r="AI10" s="6"/>
      <c r="AJ10" s="31" t="s">
        <v>7</v>
      </c>
      <c r="AK10" s="25" t="str">
        <f t="shared" si="2"/>
        <v/>
      </c>
      <c r="AL10" s="4"/>
      <c r="AM10" s="22">
        <v>3</v>
      </c>
      <c r="AN10" s="118">
        <f t="shared" si="3"/>
        <v>0</v>
      </c>
      <c r="AO10" s="22" t="s">
        <v>42</v>
      </c>
      <c r="AP10" s="22"/>
    </row>
    <row r="11" spans="1:49">
      <c r="A11" s="18" t="s">
        <v>14</v>
      </c>
      <c r="B11" s="19"/>
      <c r="C11" s="19"/>
      <c r="D11" s="19"/>
      <c r="E11" s="19"/>
      <c r="F11" s="19"/>
      <c r="G11" s="19"/>
      <c r="H11" s="52"/>
      <c r="I11" s="29" t="s">
        <v>9</v>
      </c>
      <c r="J11" s="7"/>
      <c r="K11" s="7"/>
      <c r="L11" s="29" t="s">
        <v>5</v>
      </c>
      <c r="M11" s="25">
        <v>0.5</v>
      </c>
      <c r="N11" s="6"/>
      <c r="O11" s="25" t="s">
        <v>6</v>
      </c>
      <c r="P11" s="4"/>
      <c r="Q11" s="30">
        <v>0.25</v>
      </c>
      <c r="R11" s="6"/>
      <c r="S11" s="31" t="s">
        <v>7</v>
      </c>
      <c r="T11" s="25" t="str">
        <f t="shared" si="0"/>
        <v/>
      </c>
      <c r="U11" s="15"/>
      <c r="V11" s="2"/>
      <c r="W11" s="22">
        <v>1</v>
      </c>
      <c r="X11" s="22">
        <f t="shared" si="1"/>
        <v>0</v>
      </c>
      <c r="Z11" s="2" t="e">
        <f>Z13</f>
        <v>#REF!</v>
      </c>
      <c r="AA11" s="2">
        <f>I59</f>
        <v>0</v>
      </c>
      <c r="AC11" s="29" t="s">
        <v>5</v>
      </c>
      <c r="AD11" s="25">
        <v>1</v>
      </c>
      <c r="AE11" s="6"/>
      <c r="AF11" s="25" t="s">
        <v>6</v>
      </c>
      <c r="AG11" s="4"/>
      <c r="AH11" s="30">
        <v>0.1</v>
      </c>
      <c r="AI11" s="6"/>
      <c r="AJ11" s="31" t="s">
        <v>7</v>
      </c>
      <c r="AK11" s="25" t="str">
        <f t="shared" si="2"/>
        <v/>
      </c>
      <c r="AL11" s="4"/>
      <c r="AM11" s="22">
        <v>2</v>
      </c>
      <c r="AN11" s="118">
        <f t="shared" si="3"/>
        <v>0</v>
      </c>
      <c r="AO11" s="22" t="s">
        <v>43</v>
      </c>
      <c r="AP11" s="22"/>
    </row>
    <row r="12" spans="1:49">
      <c r="A12" s="18" t="s">
        <v>15</v>
      </c>
      <c r="B12" s="19"/>
      <c r="C12" s="19"/>
      <c r="D12" s="19"/>
      <c r="E12" s="19"/>
      <c r="F12" s="19"/>
      <c r="G12" s="19"/>
      <c r="H12" s="52"/>
      <c r="I12" s="29" t="s">
        <v>9</v>
      </c>
      <c r="J12" s="7"/>
      <c r="K12" s="7"/>
      <c r="L12" s="29" t="s">
        <v>5</v>
      </c>
      <c r="M12" s="25">
        <v>1</v>
      </c>
      <c r="N12" s="6"/>
      <c r="O12" s="25" t="s">
        <v>6</v>
      </c>
      <c r="P12" s="4"/>
      <c r="Q12" s="30">
        <v>0.1</v>
      </c>
      <c r="R12" s="6"/>
      <c r="S12" s="31" t="s">
        <v>7</v>
      </c>
      <c r="T12" s="25" t="str">
        <f t="shared" si="0"/>
        <v/>
      </c>
      <c r="U12" s="15"/>
      <c r="V12" s="2"/>
      <c r="W12" s="22">
        <v>1</v>
      </c>
      <c r="X12" s="22">
        <f t="shared" si="1"/>
        <v>0</v>
      </c>
      <c r="Z12" s="2" t="s">
        <v>10</v>
      </c>
      <c r="AA12" s="2" t="s">
        <v>11</v>
      </c>
      <c r="AC12" s="29" t="s">
        <v>5</v>
      </c>
      <c r="AD12" s="25">
        <v>2</v>
      </c>
      <c r="AE12" s="6"/>
      <c r="AF12" s="25" t="s">
        <v>6</v>
      </c>
      <c r="AG12" s="4"/>
      <c r="AH12" s="30">
        <v>1</v>
      </c>
      <c r="AI12" s="6"/>
      <c r="AJ12" s="31" t="s">
        <v>7</v>
      </c>
      <c r="AK12" s="25" t="str">
        <f t="shared" si="2"/>
        <v/>
      </c>
      <c r="AL12" s="4"/>
      <c r="AM12" s="22">
        <v>3</v>
      </c>
      <c r="AN12" s="118">
        <f t="shared" si="3"/>
        <v>0</v>
      </c>
      <c r="AO12" s="22" t="s">
        <v>42</v>
      </c>
      <c r="AP12" s="22"/>
    </row>
    <row r="13" spans="1:49" ht="13.5" thickBot="1">
      <c r="A13" s="18" t="s">
        <v>16</v>
      </c>
      <c r="B13" s="19"/>
      <c r="C13" s="19"/>
      <c r="D13" s="19"/>
      <c r="E13" s="19"/>
      <c r="F13" s="19"/>
      <c r="G13" s="19"/>
      <c r="H13" s="53"/>
      <c r="I13" s="29" t="s">
        <v>4</v>
      </c>
      <c r="J13" s="7"/>
      <c r="K13" s="7"/>
      <c r="L13" s="29" t="s">
        <v>5</v>
      </c>
      <c r="M13" s="25">
        <v>2</v>
      </c>
      <c r="N13" s="6"/>
      <c r="O13" s="25" t="s">
        <v>6</v>
      </c>
      <c r="P13" s="4"/>
      <c r="Q13" s="30">
        <v>0.25</v>
      </c>
      <c r="R13" s="6"/>
      <c r="S13" s="31" t="s">
        <v>7</v>
      </c>
      <c r="T13" s="25" t="str">
        <f t="shared" si="0"/>
        <v/>
      </c>
      <c r="U13" s="15"/>
      <c r="V13" s="2"/>
      <c r="W13" s="22">
        <v>1</v>
      </c>
      <c r="X13" s="22">
        <f t="shared" si="1"/>
        <v>0</v>
      </c>
      <c r="Z13" s="2" t="e">
        <f>#REF!</f>
        <v>#REF!</v>
      </c>
      <c r="AA13" s="43" t="e">
        <f>((Z11+14.7)*AA11)/(Z13+14.7)</f>
        <v>#REF!</v>
      </c>
      <c r="AC13" s="29" t="s">
        <v>5</v>
      </c>
      <c r="AD13" s="25">
        <v>1.5</v>
      </c>
      <c r="AE13" s="6"/>
      <c r="AF13" s="25" t="s">
        <v>6</v>
      </c>
      <c r="AG13" s="4"/>
      <c r="AH13" s="30">
        <v>0.5</v>
      </c>
      <c r="AI13" s="6"/>
      <c r="AJ13" s="31" t="s">
        <v>7</v>
      </c>
      <c r="AK13" s="25" t="str">
        <f t="shared" si="2"/>
        <v/>
      </c>
      <c r="AL13" s="4"/>
      <c r="AM13" s="22">
        <v>3</v>
      </c>
      <c r="AN13" s="119">
        <f t="shared" si="3"/>
        <v>0</v>
      </c>
      <c r="AO13" s="22" t="s">
        <v>42</v>
      </c>
      <c r="AP13" s="22"/>
    </row>
    <row r="14" spans="1:49" ht="13.5" thickBot="1">
      <c r="A14" s="136" t="s">
        <v>17</v>
      </c>
      <c r="B14" s="136"/>
      <c r="C14" s="136"/>
      <c r="D14" s="136"/>
      <c r="E14" s="136"/>
      <c r="F14" s="136"/>
      <c r="G14" s="136"/>
      <c r="H14" s="138"/>
      <c r="I14" s="25"/>
      <c r="J14" s="7"/>
      <c r="K14" s="7"/>
      <c r="L14" s="25"/>
      <c r="M14" s="25"/>
      <c r="N14" s="6"/>
      <c r="O14" s="25"/>
      <c r="P14" s="4"/>
      <c r="Q14" s="30"/>
      <c r="R14" s="6"/>
      <c r="S14" s="31"/>
      <c r="T14" s="25"/>
      <c r="U14" s="15"/>
      <c r="V14" s="27"/>
      <c r="W14" s="28"/>
      <c r="X14" s="28"/>
      <c r="AC14" s="25"/>
      <c r="AD14" s="25"/>
      <c r="AE14" s="6"/>
      <c r="AF14" s="25"/>
      <c r="AG14" s="4"/>
      <c r="AH14" s="30"/>
      <c r="AI14" s="6"/>
      <c r="AJ14" s="31"/>
      <c r="AK14" s="25"/>
      <c r="AL14" s="4"/>
      <c r="AM14" s="22"/>
      <c r="AN14" s="22"/>
      <c r="AO14" s="22"/>
      <c r="AP14" s="22"/>
    </row>
    <row r="15" spans="1:49">
      <c r="A15" s="18" t="s">
        <v>18</v>
      </c>
      <c r="B15" s="19"/>
      <c r="C15" s="19"/>
      <c r="D15" s="19"/>
      <c r="E15" s="19"/>
      <c r="F15" s="19"/>
      <c r="G15" s="19"/>
      <c r="H15" s="51"/>
      <c r="I15" s="29" t="s">
        <v>9</v>
      </c>
      <c r="J15" s="7"/>
      <c r="K15" s="7"/>
      <c r="L15" s="29" t="s">
        <v>5</v>
      </c>
      <c r="M15" s="25">
        <v>0.5</v>
      </c>
      <c r="N15" s="6"/>
      <c r="O15" s="25" t="s">
        <v>6</v>
      </c>
      <c r="P15" s="4"/>
      <c r="Q15" s="30">
        <v>0.1</v>
      </c>
      <c r="R15" s="6"/>
      <c r="S15" s="31" t="s">
        <v>7</v>
      </c>
      <c r="T15" s="25" t="str">
        <f t="shared" si="0"/>
        <v/>
      </c>
      <c r="U15" s="15"/>
      <c r="V15" s="2"/>
      <c r="W15" s="22">
        <v>1</v>
      </c>
      <c r="X15" s="22">
        <f t="shared" ref="X15:X21" si="4">W15*H15</f>
        <v>0</v>
      </c>
      <c r="AC15" s="29" t="s">
        <v>5</v>
      </c>
      <c r="AD15" s="25">
        <v>1.5</v>
      </c>
      <c r="AE15" s="6"/>
      <c r="AF15" s="25" t="s">
        <v>6</v>
      </c>
      <c r="AG15" s="4"/>
      <c r="AH15" s="30">
        <v>0.3</v>
      </c>
      <c r="AI15" s="6"/>
      <c r="AJ15" s="31" t="s">
        <v>7</v>
      </c>
      <c r="AK15" s="25" t="str">
        <f t="shared" ref="AK15:AK21" si="5">IF($H15&gt;0,$AD15*$AH15*$H15,"")</f>
        <v/>
      </c>
      <c r="AL15" s="4"/>
      <c r="AM15" s="22">
        <v>1</v>
      </c>
      <c r="AN15" s="117">
        <f t="shared" ref="AN15:AN21" si="6">IF(ISNUMBER(H15),H15*AM15,0)</f>
        <v>0</v>
      </c>
      <c r="AO15" s="22" t="s">
        <v>43</v>
      </c>
      <c r="AP15" s="22"/>
    </row>
    <row r="16" spans="1:49">
      <c r="A16" s="18" t="s">
        <v>19</v>
      </c>
      <c r="B16" s="19"/>
      <c r="C16" s="19"/>
      <c r="D16" s="19"/>
      <c r="E16" s="19"/>
      <c r="F16" s="19"/>
      <c r="G16" s="19"/>
      <c r="H16" s="52"/>
      <c r="I16" s="29" t="s">
        <v>4</v>
      </c>
      <c r="J16" s="7"/>
      <c r="K16" s="7"/>
      <c r="L16" s="29" t="s">
        <v>5</v>
      </c>
      <c r="M16" s="25">
        <v>0.5</v>
      </c>
      <c r="N16" s="6"/>
      <c r="O16" s="25" t="s">
        <v>6</v>
      </c>
      <c r="P16" s="4"/>
      <c r="Q16" s="30">
        <v>0.1</v>
      </c>
      <c r="R16" s="6"/>
      <c r="S16" s="31" t="s">
        <v>7</v>
      </c>
      <c r="T16" s="25" t="str">
        <f t="shared" si="0"/>
        <v/>
      </c>
      <c r="U16" s="15"/>
      <c r="V16" s="2"/>
      <c r="W16" s="22">
        <v>1</v>
      </c>
      <c r="X16" s="22">
        <f t="shared" si="4"/>
        <v>0</v>
      </c>
      <c r="AC16" s="29" t="s">
        <v>5</v>
      </c>
      <c r="AD16" s="25">
        <v>1.5</v>
      </c>
      <c r="AE16" s="6"/>
      <c r="AF16" s="25" t="s">
        <v>6</v>
      </c>
      <c r="AG16" s="4"/>
      <c r="AH16" s="30">
        <v>0.3</v>
      </c>
      <c r="AI16" s="6"/>
      <c r="AJ16" s="31" t="s">
        <v>7</v>
      </c>
      <c r="AK16" s="25" t="str">
        <f t="shared" si="5"/>
        <v/>
      </c>
      <c r="AL16" s="4"/>
      <c r="AM16" s="22">
        <v>1</v>
      </c>
      <c r="AN16" s="118">
        <f t="shared" si="6"/>
        <v>0</v>
      </c>
      <c r="AO16" s="22" t="s">
        <v>43</v>
      </c>
      <c r="AP16" s="22"/>
    </row>
    <row r="17" spans="1:42">
      <c r="A17" s="18" t="s">
        <v>20</v>
      </c>
      <c r="B17" s="19"/>
      <c r="C17" s="19"/>
      <c r="D17" s="19"/>
      <c r="E17" s="19"/>
      <c r="F17" s="19"/>
      <c r="G17" s="19"/>
      <c r="H17" s="52"/>
      <c r="I17" s="29" t="s">
        <v>9</v>
      </c>
      <c r="J17" s="7"/>
      <c r="K17" s="7"/>
      <c r="L17" s="29" t="s">
        <v>5</v>
      </c>
      <c r="M17" s="25">
        <v>1</v>
      </c>
      <c r="N17" s="6"/>
      <c r="O17" s="25" t="s">
        <v>6</v>
      </c>
      <c r="P17" s="4"/>
      <c r="Q17" s="30">
        <v>0.1</v>
      </c>
      <c r="R17" s="6"/>
      <c r="S17" s="31" t="s">
        <v>7</v>
      </c>
      <c r="T17" s="25" t="str">
        <f t="shared" si="0"/>
        <v/>
      </c>
      <c r="U17" s="15"/>
      <c r="V17" s="2"/>
      <c r="W17" s="22">
        <v>1</v>
      </c>
      <c r="X17" s="22">
        <f t="shared" si="4"/>
        <v>0</v>
      </c>
      <c r="AC17" s="29" t="s">
        <v>5</v>
      </c>
      <c r="AD17" s="25">
        <v>1</v>
      </c>
      <c r="AE17" s="6"/>
      <c r="AF17" s="25" t="s">
        <v>6</v>
      </c>
      <c r="AG17" s="4"/>
      <c r="AH17" s="30">
        <v>0.1</v>
      </c>
      <c r="AI17" s="6"/>
      <c r="AJ17" s="31" t="s">
        <v>7</v>
      </c>
      <c r="AK17" s="25" t="str">
        <f t="shared" si="5"/>
        <v/>
      </c>
      <c r="AL17" s="4"/>
      <c r="AM17" s="22">
        <v>1</v>
      </c>
      <c r="AN17" s="118">
        <f t="shared" si="6"/>
        <v>0</v>
      </c>
      <c r="AO17" s="22" t="s">
        <v>43</v>
      </c>
      <c r="AP17" s="22"/>
    </row>
    <row r="18" spans="1:42">
      <c r="A18" s="18" t="s">
        <v>21</v>
      </c>
      <c r="B18" s="19"/>
      <c r="C18" s="19"/>
      <c r="D18" s="19"/>
      <c r="E18" s="19"/>
      <c r="F18" s="19"/>
      <c r="G18" s="19"/>
      <c r="H18" s="52"/>
      <c r="I18" s="29" t="s">
        <v>9</v>
      </c>
      <c r="J18" s="7"/>
      <c r="K18" s="7"/>
      <c r="L18" s="29" t="s">
        <v>5</v>
      </c>
      <c r="M18" s="25">
        <v>1</v>
      </c>
      <c r="N18" s="6"/>
      <c r="O18" s="25" t="s">
        <v>6</v>
      </c>
      <c r="P18" s="4"/>
      <c r="Q18" s="30">
        <v>0.5</v>
      </c>
      <c r="R18" s="6"/>
      <c r="S18" s="31" t="s">
        <v>7</v>
      </c>
      <c r="T18" s="25" t="str">
        <f t="shared" si="0"/>
        <v/>
      </c>
      <c r="U18" s="15"/>
      <c r="V18" s="2"/>
      <c r="W18" s="22">
        <v>1</v>
      </c>
      <c r="X18" s="22">
        <f t="shared" si="4"/>
        <v>0</v>
      </c>
      <c r="AC18" s="29" t="s">
        <v>5</v>
      </c>
      <c r="AD18" s="25">
        <v>1</v>
      </c>
      <c r="AE18" s="6"/>
      <c r="AF18" s="25" t="s">
        <v>6</v>
      </c>
      <c r="AG18" s="4"/>
      <c r="AH18" s="30">
        <v>0.1</v>
      </c>
      <c r="AI18" s="6"/>
      <c r="AJ18" s="31" t="s">
        <v>7</v>
      </c>
      <c r="AK18" s="25" t="str">
        <f t="shared" si="5"/>
        <v/>
      </c>
      <c r="AL18" s="4"/>
      <c r="AM18" s="22">
        <v>1</v>
      </c>
      <c r="AN18" s="118">
        <f t="shared" si="6"/>
        <v>0</v>
      </c>
      <c r="AO18" s="22" t="s">
        <v>43</v>
      </c>
      <c r="AP18" s="22"/>
    </row>
    <row r="19" spans="1:42">
      <c r="A19" s="18" t="s">
        <v>22</v>
      </c>
      <c r="B19" s="19"/>
      <c r="C19" s="19"/>
      <c r="D19" s="19"/>
      <c r="E19" s="19"/>
      <c r="F19" s="19"/>
      <c r="G19" s="19"/>
      <c r="H19" s="52"/>
      <c r="I19" s="29" t="s">
        <v>23</v>
      </c>
      <c r="J19" s="7"/>
      <c r="K19" s="7"/>
      <c r="L19" s="29" t="s">
        <v>5</v>
      </c>
      <c r="M19" s="25">
        <v>1</v>
      </c>
      <c r="N19" s="6"/>
      <c r="O19" s="25" t="s">
        <v>6</v>
      </c>
      <c r="P19" s="4"/>
      <c r="Q19" s="30">
        <v>0.5</v>
      </c>
      <c r="R19" s="6"/>
      <c r="S19" s="31" t="s">
        <v>7</v>
      </c>
      <c r="T19" s="25" t="str">
        <f t="shared" si="0"/>
        <v/>
      </c>
      <c r="U19" s="15"/>
      <c r="V19" s="2"/>
      <c r="W19" s="22">
        <v>1</v>
      </c>
      <c r="X19" s="22">
        <f t="shared" si="4"/>
        <v>0</v>
      </c>
      <c r="AC19" s="29" t="s">
        <v>5</v>
      </c>
      <c r="AD19" s="25">
        <v>1.5</v>
      </c>
      <c r="AE19" s="6"/>
      <c r="AF19" s="25" t="s">
        <v>6</v>
      </c>
      <c r="AG19" s="4"/>
      <c r="AH19" s="30">
        <v>0.3</v>
      </c>
      <c r="AI19" s="6"/>
      <c r="AJ19" s="31" t="s">
        <v>7</v>
      </c>
      <c r="AK19" s="25" t="str">
        <f t="shared" si="5"/>
        <v/>
      </c>
      <c r="AL19" s="4"/>
      <c r="AM19" s="22">
        <v>1</v>
      </c>
      <c r="AN19" s="118">
        <f t="shared" si="6"/>
        <v>0</v>
      </c>
      <c r="AO19" s="22" t="s">
        <v>43</v>
      </c>
      <c r="AP19" s="22"/>
    </row>
    <row r="20" spans="1:42">
      <c r="A20" s="18" t="s">
        <v>24</v>
      </c>
      <c r="B20" s="19"/>
      <c r="C20" s="19"/>
      <c r="D20" s="19"/>
      <c r="E20" s="19"/>
      <c r="F20" s="19"/>
      <c r="G20" s="19"/>
      <c r="H20" s="52"/>
      <c r="I20" s="29" t="s">
        <v>23</v>
      </c>
      <c r="J20" s="7"/>
      <c r="K20" s="7"/>
      <c r="L20" s="29" t="s">
        <v>5</v>
      </c>
      <c r="M20" s="25">
        <v>1</v>
      </c>
      <c r="N20" s="6"/>
      <c r="O20" s="25" t="s">
        <v>6</v>
      </c>
      <c r="P20" s="4"/>
      <c r="Q20" s="30">
        <v>0.5</v>
      </c>
      <c r="R20" s="6"/>
      <c r="S20" s="31" t="s">
        <v>7</v>
      </c>
      <c r="T20" s="25" t="str">
        <f t="shared" si="0"/>
        <v/>
      </c>
      <c r="U20" s="15"/>
      <c r="V20" s="2"/>
      <c r="W20" s="22">
        <v>1</v>
      </c>
      <c r="X20" s="22">
        <f t="shared" si="4"/>
        <v>0</v>
      </c>
      <c r="AC20" s="29" t="s">
        <v>5</v>
      </c>
      <c r="AD20" s="25">
        <v>1.5</v>
      </c>
      <c r="AE20" s="6"/>
      <c r="AF20" s="25" t="s">
        <v>6</v>
      </c>
      <c r="AG20" s="4"/>
      <c r="AH20" s="30">
        <v>0.3</v>
      </c>
      <c r="AI20" s="6"/>
      <c r="AJ20" s="31" t="s">
        <v>7</v>
      </c>
      <c r="AK20" s="25" t="str">
        <f t="shared" si="5"/>
        <v/>
      </c>
      <c r="AL20" s="4"/>
      <c r="AM20" s="22">
        <v>1</v>
      </c>
      <c r="AN20" s="118">
        <f t="shared" si="6"/>
        <v>0</v>
      </c>
      <c r="AO20" s="22" t="s">
        <v>42</v>
      </c>
      <c r="AP20" s="22"/>
    </row>
    <row r="21" spans="1:42" ht="13.5" thickBot="1">
      <c r="A21" s="18" t="s">
        <v>25</v>
      </c>
      <c r="B21" s="19"/>
      <c r="C21" s="19"/>
      <c r="D21" s="19"/>
      <c r="E21" s="19"/>
      <c r="F21" s="19"/>
      <c r="G21" s="19"/>
      <c r="H21" s="53"/>
      <c r="I21" s="29" t="s">
        <v>23</v>
      </c>
      <c r="J21" s="7"/>
      <c r="K21" s="7"/>
      <c r="L21" s="29" t="s">
        <v>5</v>
      </c>
      <c r="M21" s="25">
        <v>1.5</v>
      </c>
      <c r="N21" s="6"/>
      <c r="O21" s="25" t="s">
        <v>6</v>
      </c>
      <c r="P21" s="4"/>
      <c r="Q21" s="30">
        <v>0.1</v>
      </c>
      <c r="R21" s="6"/>
      <c r="S21" s="31" t="s">
        <v>7</v>
      </c>
      <c r="T21" s="25" t="str">
        <f t="shared" si="0"/>
        <v/>
      </c>
      <c r="U21" s="15"/>
      <c r="V21" s="2"/>
      <c r="W21" s="22">
        <v>1</v>
      </c>
      <c r="X21" s="22">
        <f t="shared" si="4"/>
        <v>0</v>
      </c>
      <c r="AC21" s="29" t="s">
        <v>5</v>
      </c>
      <c r="AD21" s="25">
        <v>1</v>
      </c>
      <c r="AE21" s="6"/>
      <c r="AF21" s="25" t="s">
        <v>6</v>
      </c>
      <c r="AG21" s="4"/>
      <c r="AH21" s="30">
        <v>0.1</v>
      </c>
      <c r="AI21" s="6"/>
      <c r="AJ21" s="31" t="s">
        <v>7</v>
      </c>
      <c r="AK21" s="25" t="str">
        <f t="shared" si="5"/>
        <v/>
      </c>
      <c r="AL21" s="4"/>
      <c r="AM21" s="22">
        <v>1</v>
      </c>
      <c r="AN21" s="119">
        <f t="shared" si="6"/>
        <v>0</v>
      </c>
      <c r="AO21" s="22" t="s">
        <v>43</v>
      </c>
      <c r="AP21" s="22"/>
    </row>
    <row r="22" spans="1:42" ht="13.5" thickBot="1">
      <c r="A22" s="144" t="s">
        <v>26</v>
      </c>
      <c r="B22" s="144"/>
      <c r="C22" s="144"/>
      <c r="D22" s="144"/>
      <c r="E22" s="144"/>
      <c r="F22" s="144"/>
      <c r="G22" s="144"/>
      <c r="H22" s="138"/>
      <c r="I22" s="25"/>
      <c r="J22" s="7"/>
      <c r="K22" s="7"/>
      <c r="L22" s="25"/>
      <c r="M22" s="25"/>
      <c r="N22" s="6"/>
      <c r="O22" s="25"/>
      <c r="P22" s="4"/>
      <c r="Q22" s="30"/>
      <c r="R22" s="6"/>
      <c r="S22" s="31"/>
      <c r="T22" s="25"/>
      <c r="U22" s="15"/>
      <c r="V22" s="27"/>
      <c r="W22" s="28"/>
      <c r="X22" s="28"/>
      <c r="AC22" s="25"/>
      <c r="AD22" s="25"/>
      <c r="AE22" s="6"/>
      <c r="AF22" s="25"/>
      <c r="AG22" s="4"/>
      <c r="AH22" s="30"/>
      <c r="AI22" s="6"/>
      <c r="AJ22" s="31"/>
      <c r="AK22" s="25"/>
      <c r="AL22" s="4"/>
      <c r="AM22" s="22" t="s">
        <v>44</v>
      </c>
      <c r="AN22" s="22"/>
      <c r="AO22" s="22"/>
      <c r="AP22" s="22"/>
    </row>
    <row r="23" spans="1:42">
      <c r="A23" s="18" t="s">
        <v>27</v>
      </c>
      <c r="B23" s="19"/>
      <c r="C23" s="19"/>
      <c r="D23" s="19"/>
      <c r="E23" s="19"/>
      <c r="F23" s="19"/>
      <c r="G23" s="19"/>
      <c r="H23" s="51"/>
      <c r="I23" s="29" t="s">
        <v>9</v>
      </c>
      <c r="J23" s="7"/>
      <c r="K23" s="7"/>
      <c r="L23" s="29" t="s">
        <v>5</v>
      </c>
      <c r="M23" s="25">
        <v>1</v>
      </c>
      <c r="N23" s="6"/>
      <c r="O23" s="25" t="s">
        <v>6</v>
      </c>
      <c r="P23" s="4"/>
      <c r="Q23" s="30">
        <v>0.5</v>
      </c>
      <c r="R23" s="6"/>
      <c r="S23" s="31" t="s">
        <v>7</v>
      </c>
      <c r="T23" s="25" t="str">
        <f t="shared" si="0"/>
        <v/>
      </c>
      <c r="U23" s="15"/>
      <c r="V23" s="2"/>
      <c r="W23" s="22">
        <v>1</v>
      </c>
      <c r="X23" s="22">
        <f>W23*H23</f>
        <v>0</v>
      </c>
      <c r="AC23" s="29" t="s">
        <v>5</v>
      </c>
      <c r="AD23" s="25">
        <v>1</v>
      </c>
      <c r="AE23" s="6"/>
      <c r="AF23" s="25" t="s">
        <v>6</v>
      </c>
      <c r="AG23" s="4"/>
      <c r="AH23" s="30">
        <v>1</v>
      </c>
      <c r="AI23" s="6"/>
      <c r="AJ23" s="31" t="s">
        <v>7</v>
      </c>
      <c r="AK23" s="25" t="str">
        <f>IF($H23&gt;0,$AD23*$AH23*$H23,"")</f>
        <v/>
      </c>
      <c r="AL23" s="4"/>
      <c r="AM23" s="22">
        <v>2</v>
      </c>
      <c r="AN23" s="117">
        <v>0</v>
      </c>
      <c r="AO23" s="22" t="s">
        <v>42</v>
      </c>
      <c r="AP23" s="22"/>
    </row>
    <row r="24" spans="1:42">
      <c r="A24" s="18" t="s">
        <v>28</v>
      </c>
      <c r="B24" s="19"/>
      <c r="C24" s="19"/>
      <c r="D24" s="19"/>
      <c r="E24" s="19"/>
      <c r="F24" s="19"/>
      <c r="G24" s="19"/>
      <c r="H24" s="52"/>
      <c r="I24" s="29" t="s">
        <v>9</v>
      </c>
      <c r="J24" s="7"/>
      <c r="K24" s="7"/>
      <c r="L24" s="29" t="s">
        <v>5</v>
      </c>
      <c r="M24" s="25">
        <v>0.5</v>
      </c>
      <c r="N24" s="6"/>
      <c r="O24" s="25" t="s">
        <v>6</v>
      </c>
      <c r="P24" s="4"/>
      <c r="Q24" s="30">
        <v>1</v>
      </c>
      <c r="R24" s="6"/>
      <c r="S24" s="31" t="s">
        <v>7</v>
      </c>
      <c r="T24" s="25" t="str">
        <f t="shared" si="0"/>
        <v/>
      </c>
      <c r="U24" s="15"/>
      <c r="V24" s="2"/>
      <c r="W24" s="22">
        <v>1</v>
      </c>
      <c r="X24" s="22">
        <f>W24*H24</f>
        <v>0</v>
      </c>
      <c r="AC24" s="29" t="s">
        <v>5</v>
      </c>
      <c r="AD24" s="25">
        <v>1</v>
      </c>
      <c r="AE24" s="6"/>
      <c r="AF24" s="25" t="s">
        <v>6</v>
      </c>
      <c r="AG24" s="4"/>
      <c r="AH24" s="30">
        <v>1</v>
      </c>
      <c r="AI24" s="6"/>
      <c r="AJ24" s="31" t="s">
        <v>7</v>
      </c>
      <c r="AK24" s="25" t="str">
        <f>IF($H24&gt;0,$AD24*$AH24*$H24,"")</f>
        <v/>
      </c>
      <c r="AL24" s="4"/>
      <c r="AM24" s="22">
        <v>3</v>
      </c>
      <c r="AN24" s="118">
        <f>IF(ISNUMBER(H24),H24*AM24,0)</f>
        <v>0</v>
      </c>
      <c r="AO24" s="22" t="s">
        <v>42</v>
      </c>
      <c r="AP24" s="22"/>
    </row>
    <row r="25" spans="1:42">
      <c r="A25" s="18" t="s">
        <v>29</v>
      </c>
      <c r="B25" s="19"/>
      <c r="C25" s="19"/>
      <c r="D25" s="19"/>
      <c r="E25" s="19"/>
      <c r="F25" s="19"/>
      <c r="G25" s="19"/>
      <c r="H25" s="52"/>
      <c r="I25" s="29" t="s">
        <v>4</v>
      </c>
      <c r="J25" s="7"/>
      <c r="K25" s="7"/>
      <c r="L25" s="29" t="s">
        <v>5</v>
      </c>
      <c r="M25" s="25">
        <v>0.5</v>
      </c>
      <c r="N25" s="6"/>
      <c r="O25" s="25" t="s">
        <v>6</v>
      </c>
      <c r="P25" s="4"/>
      <c r="Q25" s="30">
        <v>0.25</v>
      </c>
      <c r="R25" s="6"/>
      <c r="S25" s="31" t="s">
        <v>7</v>
      </c>
      <c r="T25" s="25" t="str">
        <f t="shared" si="0"/>
        <v/>
      </c>
      <c r="U25" s="15"/>
      <c r="V25" s="2"/>
      <c r="W25" s="22">
        <v>2</v>
      </c>
      <c r="X25" s="22">
        <f>W25*H25</f>
        <v>0</v>
      </c>
      <c r="AC25" s="29" t="s">
        <v>5</v>
      </c>
      <c r="AD25" s="25">
        <v>1</v>
      </c>
      <c r="AE25" s="6"/>
      <c r="AF25" s="25" t="s">
        <v>6</v>
      </c>
      <c r="AG25" s="4"/>
      <c r="AH25" s="30">
        <v>0.1</v>
      </c>
      <c r="AI25" s="6"/>
      <c r="AJ25" s="31" t="s">
        <v>7</v>
      </c>
      <c r="AK25" s="25" t="str">
        <f>IF($H25&gt;0,$AD25*$AH25*$H25,"")</f>
        <v/>
      </c>
      <c r="AL25" s="4"/>
      <c r="AM25" s="22">
        <v>1</v>
      </c>
      <c r="AN25" s="118">
        <f>IF(ISNUMBER(H25),H25*AM25,0)</f>
        <v>0</v>
      </c>
      <c r="AO25" s="22" t="s">
        <v>43</v>
      </c>
      <c r="AP25" s="22"/>
    </row>
    <row r="26" spans="1:42" ht="13.5" thickBot="1">
      <c r="A26" s="18" t="s">
        <v>30</v>
      </c>
      <c r="B26" s="19"/>
      <c r="C26" s="19"/>
      <c r="D26" s="19"/>
      <c r="E26" s="19"/>
      <c r="F26" s="19"/>
      <c r="G26" s="19"/>
      <c r="H26" s="53"/>
      <c r="I26" s="29" t="s">
        <v>4</v>
      </c>
      <c r="J26" s="7"/>
      <c r="K26" s="7"/>
      <c r="L26" s="29" t="s">
        <v>5</v>
      </c>
      <c r="M26" s="25">
        <v>1.5</v>
      </c>
      <c r="N26" s="6"/>
      <c r="O26" s="25" t="s">
        <v>6</v>
      </c>
      <c r="P26" s="4"/>
      <c r="Q26" s="30">
        <v>0.75</v>
      </c>
      <c r="R26" s="6"/>
      <c r="S26" s="31" t="s">
        <v>7</v>
      </c>
      <c r="T26" s="25" t="str">
        <f t="shared" si="0"/>
        <v/>
      </c>
      <c r="U26" s="15"/>
      <c r="V26" s="2"/>
      <c r="W26" s="22">
        <v>3</v>
      </c>
      <c r="X26" s="22">
        <f>W26*H26</f>
        <v>0</v>
      </c>
      <c r="AC26" s="29" t="s">
        <v>5</v>
      </c>
      <c r="AD26" s="25">
        <v>1</v>
      </c>
      <c r="AE26" s="6"/>
      <c r="AF26" s="25" t="s">
        <v>6</v>
      </c>
      <c r="AG26" s="4"/>
      <c r="AH26" s="30">
        <v>0.5</v>
      </c>
      <c r="AI26" s="6"/>
      <c r="AJ26" s="31" t="s">
        <v>7</v>
      </c>
      <c r="AK26" s="25" t="str">
        <f>IF($H26&gt;0,$AD26*$AH26*$H26,"")</f>
        <v/>
      </c>
      <c r="AL26" s="4"/>
      <c r="AM26" s="22">
        <v>3</v>
      </c>
      <c r="AN26" s="119">
        <f>IF(ISNUMBER(H26),H26*AM26,0)</f>
        <v>0</v>
      </c>
      <c r="AO26" s="22" t="s">
        <v>42</v>
      </c>
      <c r="AP26" s="22"/>
    </row>
    <row r="27" spans="1:42" ht="13.5" thickBot="1">
      <c r="A27" s="136" t="s">
        <v>31</v>
      </c>
      <c r="B27" s="136"/>
      <c r="C27" s="136"/>
      <c r="D27" s="136"/>
      <c r="E27" s="136"/>
      <c r="F27" s="136"/>
      <c r="G27" s="136"/>
      <c r="H27" s="138"/>
      <c r="I27" s="25"/>
      <c r="J27" s="7"/>
      <c r="K27" s="7"/>
      <c r="L27" s="29"/>
      <c r="M27" s="25"/>
      <c r="N27" s="6"/>
      <c r="O27" s="25"/>
      <c r="P27" s="4"/>
      <c r="Q27" s="30"/>
      <c r="R27" s="6"/>
      <c r="S27" s="31"/>
      <c r="T27" s="25"/>
      <c r="U27" s="15"/>
      <c r="V27" s="27"/>
      <c r="W27" s="28"/>
      <c r="X27" s="28"/>
      <c r="AC27" s="29"/>
      <c r="AD27" s="25"/>
      <c r="AE27" s="6"/>
      <c r="AF27" s="25"/>
      <c r="AG27" s="4"/>
      <c r="AH27" s="30"/>
      <c r="AI27" s="6"/>
      <c r="AJ27" s="31"/>
      <c r="AK27" s="25"/>
      <c r="AL27" s="4"/>
      <c r="AM27" s="22" t="s">
        <v>44</v>
      </c>
      <c r="AN27" s="22"/>
      <c r="AO27" s="22"/>
      <c r="AP27" s="22"/>
    </row>
    <row r="28" spans="1:42">
      <c r="A28" s="20" t="s">
        <v>32</v>
      </c>
      <c r="B28" s="21"/>
      <c r="C28" s="21"/>
      <c r="D28" s="21"/>
      <c r="E28" s="21"/>
      <c r="F28" s="21"/>
      <c r="G28" s="21"/>
      <c r="H28" s="51"/>
      <c r="I28" s="29" t="s">
        <v>4</v>
      </c>
      <c r="J28" s="7"/>
      <c r="K28" s="7"/>
      <c r="L28" s="29" t="s">
        <v>5</v>
      </c>
      <c r="M28" s="25">
        <v>2</v>
      </c>
      <c r="N28" s="6"/>
      <c r="O28" s="25" t="s">
        <v>6</v>
      </c>
      <c r="P28" s="4"/>
      <c r="Q28" s="30">
        <v>0.5</v>
      </c>
      <c r="R28" s="6"/>
      <c r="S28" s="31" t="s">
        <v>7</v>
      </c>
      <c r="T28" s="25" t="str">
        <f t="shared" si="0"/>
        <v/>
      </c>
      <c r="U28" s="15"/>
      <c r="V28" s="2"/>
      <c r="W28" s="22">
        <v>2</v>
      </c>
      <c r="X28" s="22">
        <f>W28*H28</f>
        <v>0</v>
      </c>
      <c r="AC28" s="29" t="s">
        <v>5</v>
      </c>
      <c r="AD28" s="25">
        <v>2</v>
      </c>
      <c r="AE28" s="6"/>
      <c r="AF28" s="25" t="s">
        <v>6</v>
      </c>
      <c r="AG28" s="4"/>
      <c r="AH28" s="30">
        <v>0.75</v>
      </c>
      <c r="AI28" s="6"/>
      <c r="AJ28" s="31" t="s">
        <v>7</v>
      </c>
      <c r="AK28" s="25" t="str">
        <f>IF($H28&gt;0,$AD28*$AH28*$H28,"")</f>
        <v/>
      </c>
      <c r="AL28" s="4"/>
      <c r="AM28" s="22">
        <v>3</v>
      </c>
      <c r="AN28" s="117">
        <f>IF(ISNUMBER(H28),H28*AM28,0)</f>
        <v>0</v>
      </c>
      <c r="AO28" s="22" t="s">
        <v>42</v>
      </c>
      <c r="AP28" s="22"/>
    </row>
    <row r="29" spans="1:42">
      <c r="A29" s="20" t="s">
        <v>33</v>
      </c>
      <c r="B29" s="21"/>
      <c r="C29" s="21"/>
      <c r="D29" s="21"/>
      <c r="E29" s="21"/>
      <c r="F29" s="21"/>
      <c r="G29" s="21"/>
      <c r="H29" s="52"/>
      <c r="I29" s="29" t="s">
        <v>4</v>
      </c>
      <c r="J29" s="7"/>
      <c r="K29" s="7"/>
      <c r="L29" s="29" t="s">
        <v>5</v>
      </c>
      <c r="M29" s="25">
        <v>2</v>
      </c>
      <c r="N29" s="6"/>
      <c r="O29" s="25" t="s">
        <v>6</v>
      </c>
      <c r="P29" s="4"/>
      <c r="Q29" s="30">
        <v>0.5</v>
      </c>
      <c r="R29" s="6"/>
      <c r="S29" s="31" t="s">
        <v>7</v>
      </c>
      <c r="T29" s="25" t="str">
        <f t="shared" si="0"/>
        <v/>
      </c>
      <c r="U29" s="15"/>
      <c r="V29" s="2"/>
      <c r="W29" s="22">
        <v>2</v>
      </c>
      <c r="X29" s="22">
        <f>W29*H29</f>
        <v>0</v>
      </c>
      <c r="AC29" s="29" t="s">
        <v>5</v>
      </c>
      <c r="AD29" s="25">
        <v>2</v>
      </c>
      <c r="AE29" s="6"/>
      <c r="AF29" s="25" t="s">
        <v>6</v>
      </c>
      <c r="AG29" s="4"/>
      <c r="AH29" s="30">
        <v>0.75</v>
      </c>
      <c r="AI29" s="6"/>
      <c r="AJ29" s="31" t="s">
        <v>7</v>
      </c>
      <c r="AK29" s="25" t="str">
        <f>IF($H29&gt;0,$AD29*$AH29*$H29,"")</f>
        <v/>
      </c>
      <c r="AL29" s="4"/>
      <c r="AM29" s="22">
        <v>3</v>
      </c>
      <c r="AN29" s="118">
        <f>IF(ISNUMBER(H29),H29*AM29,0)</f>
        <v>0</v>
      </c>
      <c r="AO29" s="22" t="s">
        <v>42</v>
      </c>
      <c r="AP29" s="22"/>
    </row>
    <row r="30" spans="1:42" ht="13.5" thickBot="1">
      <c r="A30" s="20" t="s">
        <v>34</v>
      </c>
      <c r="B30" s="21"/>
      <c r="C30" s="21"/>
      <c r="D30" s="21"/>
      <c r="E30" s="21"/>
      <c r="F30" s="21"/>
      <c r="G30" s="21"/>
      <c r="H30" s="53"/>
      <c r="I30" s="29" t="s">
        <v>4</v>
      </c>
      <c r="J30" s="7"/>
      <c r="K30" s="7"/>
      <c r="L30" s="29" t="s">
        <v>5</v>
      </c>
      <c r="M30" s="25">
        <v>2</v>
      </c>
      <c r="N30" s="6"/>
      <c r="O30" s="25" t="s">
        <v>6</v>
      </c>
      <c r="P30" s="4"/>
      <c r="Q30" s="30">
        <v>0.1</v>
      </c>
      <c r="R30" s="6"/>
      <c r="S30" s="31" t="s">
        <v>7</v>
      </c>
      <c r="T30" s="25" t="str">
        <f t="shared" si="0"/>
        <v/>
      </c>
      <c r="U30" s="15"/>
      <c r="V30" s="2"/>
      <c r="W30" s="22">
        <v>1</v>
      </c>
      <c r="X30" s="22">
        <f>W30*H30</f>
        <v>0</v>
      </c>
      <c r="AC30" s="29" t="s">
        <v>5</v>
      </c>
      <c r="AD30" s="25">
        <v>1</v>
      </c>
      <c r="AE30" s="6"/>
      <c r="AF30" s="25" t="s">
        <v>6</v>
      </c>
      <c r="AG30" s="4"/>
      <c r="AH30" s="30">
        <v>1</v>
      </c>
      <c r="AI30" s="6"/>
      <c r="AJ30" s="31" t="s">
        <v>7</v>
      </c>
      <c r="AK30" s="25" t="str">
        <f>IF($H30&gt;0,$AD30*$AH30*$H30,"")</f>
        <v/>
      </c>
      <c r="AL30" s="4"/>
      <c r="AM30" s="22">
        <v>1</v>
      </c>
      <c r="AN30" s="119">
        <f>IF(ISNUMBER(H30),H30*AM30,0)</f>
        <v>0</v>
      </c>
      <c r="AO30" s="22" t="s">
        <v>42</v>
      </c>
      <c r="AP30" s="22"/>
    </row>
    <row r="31" spans="1:42" ht="13.5" thickBot="1">
      <c r="A31" s="136" t="s">
        <v>49</v>
      </c>
      <c r="B31" s="136"/>
      <c r="C31" s="136"/>
      <c r="D31" s="136"/>
      <c r="E31" s="136"/>
      <c r="F31" s="136"/>
      <c r="G31" s="136"/>
      <c r="H31" s="138"/>
      <c r="I31" s="25"/>
      <c r="J31" s="7"/>
      <c r="K31" s="7"/>
      <c r="L31" s="29"/>
      <c r="M31" s="25"/>
      <c r="N31" s="6"/>
      <c r="O31" s="25"/>
      <c r="P31" s="4"/>
      <c r="Q31" s="30"/>
      <c r="R31" s="6"/>
      <c r="S31" s="31"/>
      <c r="T31" s="25"/>
      <c r="U31" s="15"/>
      <c r="V31" s="27"/>
      <c r="W31" s="28"/>
      <c r="X31" s="28"/>
      <c r="AC31" s="29"/>
      <c r="AD31" s="25"/>
      <c r="AE31" s="6"/>
      <c r="AF31" s="25"/>
      <c r="AG31" s="4"/>
      <c r="AH31" s="30"/>
      <c r="AI31" s="6"/>
      <c r="AJ31" s="31"/>
      <c r="AK31" s="25"/>
      <c r="AL31" s="4"/>
      <c r="AM31" s="22"/>
      <c r="AN31" s="22"/>
      <c r="AO31" s="22"/>
      <c r="AP31" s="22"/>
    </row>
    <row r="32" spans="1:42" ht="13.5" thickBot="1">
      <c r="A32" s="20" t="s">
        <v>50</v>
      </c>
      <c r="B32" s="21"/>
      <c r="C32" s="21"/>
      <c r="D32" s="21"/>
      <c r="E32" s="21"/>
      <c r="F32" s="21"/>
      <c r="G32" s="21"/>
      <c r="H32" s="54"/>
      <c r="I32" s="29" t="s">
        <v>51</v>
      </c>
      <c r="J32" s="7"/>
      <c r="K32" s="7"/>
      <c r="L32" s="29" t="s">
        <v>5</v>
      </c>
      <c r="M32" s="25">
        <v>1.5</v>
      </c>
      <c r="N32" s="6"/>
      <c r="O32" s="25" t="s">
        <v>6</v>
      </c>
      <c r="P32" s="4"/>
      <c r="Q32" s="30">
        <v>0.1</v>
      </c>
      <c r="R32" s="6"/>
      <c r="S32" s="31" t="s">
        <v>7</v>
      </c>
      <c r="T32" s="25" t="str">
        <f t="shared" si="0"/>
        <v/>
      </c>
      <c r="U32" s="15"/>
      <c r="V32" s="2"/>
      <c r="W32" s="22">
        <v>1</v>
      </c>
      <c r="X32" s="22">
        <f>W32*H32</f>
        <v>0</v>
      </c>
      <c r="AC32" s="29" t="s">
        <v>5</v>
      </c>
      <c r="AD32" s="25">
        <v>1.5</v>
      </c>
      <c r="AE32" s="6"/>
      <c r="AF32" s="25" t="s">
        <v>6</v>
      </c>
      <c r="AG32" s="4"/>
      <c r="AH32" s="30">
        <v>0.1</v>
      </c>
      <c r="AI32" s="6"/>
      <c r="AJ32" s="31" t="s">
        <v>7</v>
      </c>
      <c r="AK32" s="25" t="str">
        <f>IF($H32&gt;0,$AD32*$AH32*$H32,"")</f>
        <v/>
      </c>
      <c r="AL32" s="4"/>
      <c r="AM32" s="22">
        <v>1</v>
      </c>
      <c r="AN32" s="54">
        <f>IF(ISNUMBER(H32),H32*AM32,0)</f>
        <v>0</v>
      </c>
      <c r="AO32" s="22" t="s">
        <v>43</v>
      </c>
      <c r="AP32" s="22"/>
    </row>
    <row r="33" spans="1:48" ht="13.5" thickBot="1">
      <c r="A33" s="136" t="s">
        <v>52</v>
      </c>
      <c r="B33" s="136"/>
      <c r="C33" s="136"/>
      <c r="D33" s="136"/>
      <c r="E33" s="136"/>
      <c r="F33" s="136"/>
      <c r="G33" s="136"/>
      <c r="H33" s="138"/>
      <c r="I33" s="25"/>
      <c r="J33" s="7"/>
      <c r="K33" s="7"/>
      <c r="L33" s="29"/>
      <c r="M33" s="25"/>
      <c r="N33" s="6"/>
      <c r="O33" s="25"/>
      <c r="P33" s="4"/>
      <c r="Q33" s="30"/>
      <c r="R33" s="6"/>
      <c r="S33" s="31"/>
      <c r="T33" s="25" t="str">
        <f t="shared" si="0"/>
        <v/>
      </c>
      <c r="U33" s="15"/>
      <c r="V33" s="27"/>
      <c r="W33" s="28"/>
      <c r="X33" s="28"/>
      <c r="AC33" s="29"/>
      <c r="AD33" s="25"/>
      <c r="AE33" s="6"/>
      <c r="AF33" s="25"/>
      <c r="AG33" s="4"/>
      <c r="AH33" s="30"/>
      <c r="AI33" s="6"/>
      <c r="AJ33" s="31"/>
      <c r="AK33" s="25"/>
      <c r="AL33" s="4"/>
      <c r="AM33" s="22"/>
      <c r="AN33" s="22"/>
      <c r="AO33" s="22"/>
      <c r="AP33" s="22"/>
    </row>
    <row r="34" spans="1:48" ht="13.5" thickBot="1">
      <c r="A34" s="20" t="s">
        <v>53</v>
      </c>
      <c r="B34" s="21"/>
      <c r="C34" s="21"/>
      <c r="D34" s="21"/>
      <c r="E34" s="21"/>
      <c r="F34" s="21"/>
      <c r="G34" s="21"/>
      <c r="H34" s="55"/>
      <c r="I34" s="29" t="s">
        <v>51</v>
      </c>
      <c r="J34" s="7"/>
      <c r="K34" s="7"/>
      <c r="L34" s="29" t="s">
        <v>5</v>
      </c>
      <c r="M34" s="25">
        <v>1.5</v>
      </c>
      <c r="N34" s="6"/>
      <c r="O34" s="25" t="s">
        <v>6</v>
      </c>
      <c r="P34" s="4"/>
      <c r="Q34" s="30">
        <v>0.25</v>
      </c>
      <c r="R34" s="6"/>
      <c r="S34" s="31" t="s">
        <v>7</v>
      </c>
      <c r="T34" s="25" t="str">
        <f t="shared" si="0"/>
        <v/>
      </c>
      <c r="U34" s="15"/>
      <c r="V34" s="2"/>
      <c r="W34" s="22">
        <v>1</v>
      </c>
      <c r="X34" s="22">
        <f>W34*H34</f>
        <v>0</v>
      </c>
      <c r="AC34" s="29" t="s">
        <v>5</v>
      </c>
      <c r="AD34" s="25">
        <v>1.5</v>
      </c>
      <c r="AE34" s="6"/>
      <c r="AF34" s="25" t="s">
        <v>6</v>
      </c>
      <c r="AG34" s="4"/>
      <c r="AH34" s="30">
        <v>0.25</v>
      </c>
      <c r="AI34" s="6"/>
      <c r="AJ34" s="31" t="s">
        <v>7</v>
      </c>
      <c r="AK34" s="25" t="str">
        <f>IF($H34&gt;0,$AD34*$AH34*$H34,"")</f>
        <v/>
      </c>
      <c r="AL34" s="4"/>
      <c r="AM34" s="22">
        <v>1</v>
      </c>
      <c r="AN34" s="54">
        <f>IF(ISNUMBER(H34),H34*AM34,0)</f>
        <v>0</v>
      </c>
      <c r="AO34" s="22" t="s">
        <v>42</v>
      </c>
      <c r="AP34" s="22"/>
    </row>
    <row r="35" spans="1:48" ht="13.5" thickBot="1">
      <c r="A35" s="136" t="s">
        <v>54</v>
      </c>
      <c r="B35" s="136"/>
      <c r="C35" s="136"/>
      <c r="D35" s="136"/>
      <c r="E35" s="136"/>
      <c r="F35" s="136"/>
      <c r="G35" s="136"/>
      <c r="H35" s="136"/>
      <c r="I35" s="29"/>
      <c r="J35" s="7"/>
      <c r="K35" s="7"/>
      <c r="L35" s="29"/>
      <c r="M35" s="25"/>
      <c r="N35" s="6"/>
      <c r="O35" s="25"/>
      <c r="P35" s="4"/>
      <c r="Q35" s="30"/>
      <c r="R35" s="6"/>
      <c r="S35" s="31"/>
      <c r="T35" s="25"/>
      <c r="U35" s="15"/>
      <c r="V35" s="33"/>
      <c r="W35" s="34"/>
      <c r="X35" s="34"/>
      <c r="AC35" s="29"/>
      <c r="AD35" s="25"/>
      <c r="AE35" s="6"/>
      <c r="AF35" s="25"/>
      <c r="AG35" s="4"/>
      <c r="AH35" s="30"/>
      <c r="AI35" s="6"/>
      <c r="AJ35" s="31"/>
      <c r="AK35" s="25" t="str">
        <f>IF($H35&gt;0,$AD35*$AH35*$H35,"")</f>
        <v/>
      </c>
      <c r="AL35" s="4"/>
      <c r="AM35" s="22"/>
      <c r="AN35" s="22"/>
      <c r="AO35" s="22"/>
      <c r="AP35" s="22"/>
    </row>
    <row r="36" spans="1:48" ht="13.5" thickBot="1">
      <c r="A36" s="70" t="s">
        <v>55</v>
      </c>
      <c r="B36" s="64"/>
      <c r="C36" s="64"/>
      <c r="D36" s="64"/>
      <c r="E36" s="64"/>
      <c r="F36" s="64"/>
      <c r="G36" s="64"/>
      <c r="H36" s="69"/>
      <c r="I36" s="29" t="s">
        <v>9</v>
      </c>
      <c r="J36" s="7"/>
      <c r="K36" s="7"/>
      <c r="L36" s="29" t="s">
        <v>5</v>
      </c>
      <c r="M36" s="25">
        <v>0.5</v>
      </c>
      <c r="N36" s="6"/>
      <c r="O36" s="25" t="s">
        <v>6</v>
      </c>
      <c r="P36" s="4"/>
      <c r="Q36" s="30">
        <v>0.1</v>
      </c>
      <c r="R36" s="6"/>
      <c r="S36" s="31" t="s">
        <v>7</v>
      </c>
      <c r="T36" s="25" t="str">
        <f t="shared" si="0"/>
        <v/>
      </c>
      <c r="U36" s="15"/>
      <c r="V36" s="7"/>
      <c r="W36" s="42">
        <v>1</v>
      </c>
      <c r="X36" s="22">
        <f>W36*H36</f>
        <v>0</v>
      </c>
      <c r="AC36" s="29" t="s">
        <v>5</v>
      </c>
      <c r="AD36" s="25">
        <v>1</v>
      </c>
      <c r="AE36" s="6"/>
      <c r="AF36" s="25" t="s">
        <v>6</v>
      </c>
      <c r="AG36" s="4"/>
      <c r="AH36" s="30">
        <v>0.1</v>
      </c>
      <c r="AI36" s="6"/>
      <c r="AJ36" s="31" t="s">
        <v>7</v>
      </c>
      <c r="AK36" s="25" t="str">
        <f>IF($H36&gt;0,$AD36*$AH36*$H36,"")</f>
        <v/>
      </c>
      <c r="AL36" s="4"/>
      <c r="AM36" s="22">
        <v>1</v>
      </c>
      <c r="AN36" s="54">
        <f>IF(ISNUMBER(H36),H36*AM36,0)</f>
        <v>0</v>
      </c>
      <c r="AO36" s="22" t="s">
        <v>43</v>
      </c>
      <c r="AP36" s="22"/>
    </row>
    <row r="37" spans="1:48" ht="13.5" thickBot="1">
      <c r="A37" s="167"/>
      <c r="B37" s="168"/>
      <c r="C37" s="168"/>
      <c r="D37" s="168"/>
      <c r="E37" s="168"/>
      <c r="F37" s="168"/>
      <c r="G37" s="166"/>
      <c r="H37" s="56"/>
      <c r="I37" s="182"/>
      <c r="J37" s="183"/>
      <c r="K37" s="184"/>
      <c r="L37" s="29" t="s">
        <v>5</v>
      </c>
      <c r="M37" s="185"/>
      <c r="N37" s="174"/>
      <c r="O37" s="25" t="s">
        <v>6</v>
      </c>
      <c r="P37" s="4"/>
      <c r="Q37" s="186"/>
      <c r="R37" s="184"/>
      <c r="S37" s="31" t="s">
        <v>7</v>
      </c>
      <c r="T37" s="25" t="str">
        <f>IF($H37&gt;0,$M37*$Q37*H37,"")</f>
        <v/>
      </c>
      <c r="U37" s="15"/>
      <c r="V37" s="2"/>
      <c r="W37" s="32">
        <v>1</v>
      </c>
      <c r="X37" s="22">
        <f>W37*H37</f>
        <v>0</v>
      </c>
      <c r="AC37" s="29" t="s">
        <v>5</v>
      </c>
      <c r="AD37" s="185"/>
      <c r="AE37" s="166"/>
      <c r="AF37" s="25" t="s">
        <v>6</v>
      </c>
      <c r="AG37" s="4"/>
      <c r="AH37" s="186"/>
      <c r="AI37" s="172"/>
      <c r="AJ37" s="31" t="s">
        <v>7</v>
      </c>
      <c r="AK37" s="25" t="str">
        <f>IF($H37&gt;0,$AD37*$AH37*$H37,"")</f>
        <v/>
      </c>
      <c r="AL37" s="5"/>
      <c r="AM37" s="22"/>
      <c r="AN37" s="22"/>
      <c r="AO37" s="22"/>
      <c r="AP37" s="22"/>
    </row>
    <row r="38" spans="1:48">
      <c r="A38" s="83"/>
      <c r="B38" s="83"/>
      <c r="C38" s="83"/>
      <c r="D38" s="83"/>
      <c r="E38" s="83"/>
      <c r="F38" s="83"/>
      <c r="G38" s="83"/>
      <c r="H38" s="103"/>
      <c r="I38" s="104"/>
      <c r="J38" s="105"/>
      <c r="K38" s="105"/>
      <c r="L38" s="29"/>
      <c r="M38" s="106"/>
      <c r="N38" s="107"/>
      <c r="O38" s="25"/>
      <c r="P38" s="4"/>
      <c r="Q38" s="108"/>
      <c r="R38" s="105"/>
      <c r="S38" s="31"/>
      <c r="T38" s="25"/>
      <c r="U38" s="15"/>
      <c r="V38" s="2"/>
      <c r="W38" s="23"/>
      <c r="X38" s="22"/>
      <c r="AC38" s="29"/>
      <c r="AD38" s="109"/>
      <c r="AE38" s="25"/>
      <c r="AF38" s="25"/>
      <c r="AG38" s="4"/>
      <c r="AH38" s="108"/>
      <c r="AI38" s="36"/>
      <c r="AJ38" s="31"/>
      <c r="AK38" s="25"/>
      <c r="AL38" s="5"/>
      <c r="AM38" s="22"/>
      <c r="AN38" s="22"/>
      <c r="AO38" s="22"/>
      <c r="AP38" s="22"/>
    </row>
    <row r="39" spans="1:48">
      <c r="A39" s="5"/>
      <c r="B39" s="5"/>
      <c r="C39" s="5"/>
      <c r="D39" s="5"/>
      <c r="E39" s="5"/>
      <c r="F39" s="5"/>
      <c r="G39" s="5"/>
      <c r="H39" s="5"/>
      <c r="I39" s="154"/>
      <c r="J39" s="155"/>
      <c r="K39" s="155"/>
      <c r="L39" s="157"/>
      <c r="M39" s="157"/>
      <c r="N39" s="158"/>
      <c r="O39" s="158"/>
      <c r="P39" s="159"/>
      <c r="Q39" s="159"/>
      <c r="R39" s="159"/>
      <c r="S39" s="160" t="s">
        <v>56</v>
      </c>
      <c r="T39" s="161">
        <f>SUM(T7:T37)</f>
        <v>0</v>
      </c>
      <c r="U39" s="162"/>
      <c r="V39" s="110"/>
      <c r="W39" s="111"/>
      <c r="X39" s="110"/>
      <c r="Y39" s="110"/>
      <c r="Z39" s="110"/>
      <c r="AA39" s="110"/>
      <c r="AB39" s="110"/>
      <c r="AC39" s="156"/>
      <c r="AD39" s="156"/>
      <c r="AE39" s="158"/>
      <c r="AF39" s="158"/>
      <c r="AG39" s="159"/>
      <c r="AH39" s="159"/>
      <c r="AI39" s="159"/>
      <c r="AJ39" s="160" t="s">
        <v>56</v>
      </c>
      <c r="AK39" s="161">
        <f>SUM(AK7:AK37)</f>
        <v>0</v>
      </c>
      <c r="AL39" s="162"/>
      <c r="AM39" s="22"/>
      <c r="AN39" s="22"/>
      <c r="AO39" s="22"/>
      <c r="AP39" s="22"/>
      <c r="AR39" s="163" t="s">
        <v>47</v>
      </c>
    </row>
    <row r="40" spans="1:48" ht="13.5" thickBot="1">
      <c r="A40" s="145" t="s">
        <v>57</v>
      </c>
      <c r="B40" s="145"/>
      <c r="C40" s="145"/>
      <c r="D40" s="145"/>
      <c r="E40" s="145"/>
      <c r="F40" s="145"/>
      <c r="G40" s="145"/>
      <c r="H40" s="145"/>
      <c r="I40" s="26"/>
      <c r="J40" s="7"/>
      <c r="K40" s="7"/>
      <c r="L40" s="26"/>
      <c r="M40" s="26"/>
      <c r="N40" s="26"/>
      <c r="O40" s="25"/>
      <c r="P40" s="30"/>
      <c r="Q40" s="7"/>
      <c r="R40" s="7"/>
      <c r="S40" s="38"/>
      <c r="T40" s="25"/>
      <c r="U40" s="15"/>
      <c r="V40" s="2"/>
      <c r="W40" s="22"/>
      <c r="X40" s="39">
        <f>SUM(X7:X37)</f>
        <v>0</v>
      </c>
      <c r="AB40" s="2" t="s">
        <v>96</v>
      </c>
      <c r="AC40" s="26"/>
      <c r="AD40" s="26"/>
      <c r="AE40" s="26"/>
      <c r="AF40" s="25"/>
      <c r="AG40" s="30"/>
      <c r="AH40" s="7"/>
      <c r="AI40" s="7"/>
      <c r="AJ40" s="38"/>
      <c r="AK40" s="25"/>
      <c r="AL40" s="4"/>
      <c r="AM40" s="22"/>
      <c r="AN40" s="22"/>
      <c r="AO40" s="22"/>
      <c r="AP40" s="22"/>
      <c r="AR40" s="164"/>
    </row>
    <row r="41" spans="1:48" ht="13.5" thickBot="1">
      <c r="A41" s="18" t="s">
        <v>58</v>
      </c>
      <c r="B41" s="19"/>
      <c r="C41" s="19"/>
      <c r="D41" s="19"/>
      <c r="E41" s="19"/>
      <c r="F41" s="19"/>
      <c r="G41" s="19"/>
      <c r="H41" s="55"/>
      <c r="I41" s="40" t="s">
        <v>59</v>
      </c>
      <c r="J41" s="12"/>
      <c r="K41" s="12"/>
      <c r="L41" s="40" t="s">
        <v>5</v>
      </c>
      <c r="M41" s="173">
        <v>2</v>
      </c>
      <c r="N41" s="174"/>
      <c r="O41" s="5" t="s">
        <v>6</v>
      </c>
      <c r="P41" s="4"/>
      <c r="Q41" s="165">
        <v>0.5</v>
      </c>
      <c r="R41" s="166"/>
      <c r="S41" s="41" t="s">
        <v>7</v>
      </c>
      <c r="T41" s="25">
        <f>IF(ISNUMBER($H41),(IF(ISNUMBER($M41),$M41*$Q41*H41,0)),0)</f>
        <v>0</v>
      </c>
      <c r="U41" s="15"/>
      <c r="V41" s="42"/>
      <c r="W41" s="7"/>
      <c r="X41" s="7"/>
      <c r="AC41" s="40" t="s">
        <v>5</v>
      </c>
      <c r="AD41" s="173">
        <v>0.5</v>
      </c>
      <c r="AE41" s="166"/>
      <c r="AF41" s="5" t="s">
        <v>6</v>
      </c>
      <c r="AG41" s="4"/>
      <c r="AH41" s="165">
        <v>0.1</v>
      </c>
      <c r="AI41" s="166"/>
      <c r="AJ41" s="41" t="s">
        <v>7</v>
      </c>
      <c r="AK41" s="25">
        <f>IF(ISNUMBER($H41),(IF(ISNUMBER($AD41),(IF(ISNUMBER(AH41),$M41*$Q41*Z41,0)),0)),0)</f>
        <v>0</v>
      </c>
      <c r="AL41" s="4"/>
      <c r="AM41" s="22">
        <v>1</v>
      </c>
      <c r="AN41" s="54">
        <f>IF(ISNUMBER(H41),H41*AM41,0)</f>
        <v>0</v>
      </c>
      <c r="AO41" s="116"/>
      <c r="AR41" s="122" t="s">
        <v>48</v>
      </c>
    </row>
    <row r="42" spans="1:48" ht="13.5" thickBot="1">
      <c r="A42" s="145" t="s">
        <v>35</v>
      </c>
      <c r="B42" s="145"/>
      <c r="C42" s="145"/>
      <c r="D42" s="145"/>
      <c r="E42" s="145"/>
      <c r="F42" s="145"/>
      <c r="G42" s="145"/>
      <c r="H42" s="146"/>
      <c r="I42" s="40"/>
      <c r="J42" s="12"/>
      <c r="K42" s="12"/>
      <c r="L42" s="40"/>
      <c r="M42" s="83"/>
      <c r="N42" s="5"/>
      <c r="O42" s="5"/>
      <c r="P42" s="4"/>
      <c r="Q42" s="99"/>
      <c r="R42" s="5"/>
      <c r="S42" s="41"/>
      <c r="T42" s="5"/>
      <c r="U42" s="15"/>
      <c r="V42" s="42"/>
      <c r="W42" s="7"/>
      <c r="X42" s="7"/>
      <c r="AC42" s="40"/>
      <c r="AD42" s="83"/>
      <c r="AE42" s="5"/>
      <c r="AF42" s="5"/>
      <c r="AG42" s="5"/>
      <c r="AH42" s="99"/>
      <c r="AI42" s="5"/>
      <c r="AJ42" s="41"/>
      <c r="AK42" s="25"/>
      <c r="AL42" s="4"/>
      <c r="AM42" s="22"/>
      <c r="AN42" s="22"/>
      <c r="AO42" s="22"/>
      <c r="AR42" s="22" t="s">
        <v>61</v>
      </c>
    </row>
    <row r="43" spans="1:48" ht="16.5" thickBot="1">
      <c r="A43" s="19" t="s">
        <v>95</v>
      </c>
      <c r="B43" s="19"/>
      <c r="C43" s="19"/>
      <c r="D43" s="19"/>
      <c r="E43" s="19"/>
      <c r="F43" s="19"/>
      <c r="G43" s="100"/>
      <c r="H43" s="115"/>
      <c r="I43" s="2" t="s">
        <v>9</v>
      </c>
      <c r="L43" s="101"/>
      <c r="M43" s="101"/>
      <c r="N43" s="101"/>
      <c r="O43" s="101"/>
      <c r="P43" s="101"/>
      <c r="Q43" s="101"/>
      <c r="R43" s="102"/>
      <c r="S43" s="101"/>
      <c r="T43" s="101"/>
      <c r="U43" s="112"/>
      <c r="AC43" s="2" t="s">
        <v>5</v>
      </c>
      <c r="AD43" s="83">
        <v>2</v>
      </c>
      <c r="AE43" s="5"/>
      <c r="AF43" s="5" t="s">
        <v>6</v>
      </c>
      <c r="AG43" s="5"/>
      <c r="AH43" s="99">
        <v>1</v>
      </c>
      <c r="AI43" s="5"/>
      <c r="AJ43" s="41" t="s">
        <v>7</v>
      </c>
      <c r="AK43" s="169">
        <f>IF(ISNUMBER($H43),H43*AD43*AH43,0)</f>
        <v>0</v>
      </c>
      <c r="AL43" s="164"/>
      <c r="AM43" s="22">
        <v>1</v>
      </c>
      <c r="AN43" s="54">
        <f>IF(ISNUMBER(H43),H43*AM43,0)</f>
        <v>0</v>
      </c>
      <c r="AO43" s="22" t="s">
        <v>42</v>
      </c>
      <c r="AP43" s="23">
        <f>AN7+AN8+AN9+AN10+AN12+AN13+AN20+AN23+AN24+AN26+AN28+AN29+AN34+AN43</f>
        <v>0</v>
      </c>
      <c r="AQ43" s="2" t="s">
        <v>45</v>
      </c>
      <c r="AR43" s="120"/>
      <c r="AS43" s="2">
        <f>IF(ISNUMBER(AR43),IF(AP43&gt;0,(AR43*AP43*0.25)+H8+H9+H10,0),0)</f>
        <v>0</v>
      </c>
      <c r="AT43" s="2" t="str">
        <f>IF(AS43&gt;0,"SCFM","")</f>
        <v/>
      </c>
    </row>
    <row r="44" spans="1:48" ht="16.5" thickBo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113"/>
      <c r="V44"/>
      <c r="W44"/>
      <c r="X44"/>
      <c r="Y44"/>
      <c r="AC44"/>
      <c r="AD44"/>
      <c r="AE44"/>
      <c r="AF44"/>
      <c r="AG44"/>
      <c r="AH44"/>
      <c r="AI44"/>
      <c r="AJ44"/>
      <c r="AK44"/>
      <c r="AL44"/>
      <c r="AP44" s="22">
        <f>AN11+AN15+AN16+AN17+AN18+AN19+AN21+AN25+AN32+AN36</f>
        <v>0</v>
      </c>
      <c r="AQ44" s="12" t="s">
        <v>46</v>
      </c>
      <c r="AR44" s="121"/>
      <c r="AS44" s="2">
        <f>IF(ISNUMBER(AR44),IF(AP44&gt;0,AR44*AP44*0.25,0),0)</f>
        <v>0</v>
      </c>
      <c r="AT44" s="2" t="str">
        <f>IF(AS44&gt;0,"SCFM","")</f>
        <v/>
      </c>
    </row>
    <row r="45" spans="1:48" s="1" customFormat="1" ht="16.5" thickBot="1">
      <c r="B45" s="13"/>
      <c r="C45" s="13"/>
      <c r="D45" s="13"/>
      <c r="E45" s="13"/>
      <c r="F45" s="13"/>
      <c r="G45" s="13"/>
      <c r="H45" s="13"/>
      <c r="K45" s="46" t="s">
        <v>60</v>
      </c>
      <c r="M45" s="47" t="str">
        <f>IF(ISERROR(T39+T41),"",CONCATENATE(TEXT(T39+T41,"#,###")," SCFM (",TEXT(Z4,"#,###")," lpm) at 50 psig"))</f>
        <v xml:space="preserve"> SCFM ( lpm) at 50 psig</v>
      </c>
      <c r="N45" s="48"/>
      <c r="O45" s="48"/>
      <c r="P45" s="48"/>
      <c r="Q45" s="48"/>
      <c r="R45" s="48"/>
      <c r="S45" s="48"/>
      <c r="T45" s="49"/>
      <c r="U45" s="114"/>
      <c r="V45" s="3"/>
      <c r="Z45"/>
      <c r="AA45"/>
      <c r="AC45"/>
      <c r="AD45" s="170" t="str">
        <f>IF(ISERROR(AK39+AK41+AK43),"",CONCATENATE(TEXT(AK39+AK41+AK43,"#,###")," SCFM (",TEXT(AU47,"#,###")," lpm) at 19 inHg"))</f>
        <v xml:space="preserve"> SCFM ( lpm) at 19 inHg</v>
      </c>
      <c r="AE45" s="171"/>
      <c r="AF45" s="171"/>
      <c r="AG45" s="171"/>
      <c r="AH45" s="171"/>
      <c r="AI45" s="171"/>
      <c r="AJ45" s="171"/>
      <c r="AK45" s="171"/>
      <c r="AL45" s="172"/>
      <c r="AM45"/>
      <c r="AS45" s="2">
        <f>SUM(AS43:AS44)</f>
        <v>0</v>
      </c>
      <c r="AT45" s="2" t="str">
        <f>IF(AS45&gt;0,"SCFM Total","")</f>
        <v/>
      </c>
    </row>
    <row r="46" spans="1:48" ht="18" customHeight="1">
      <c r="A46" s="74"/>
      <c r="B46" s="4"/>
      <c r="C46" s="4"/>
      <c r="D46" s="4"/>
      <c r="E46" s="4"/>
      <c r="F46" s="4"/>
      <c r="G46" s="4"/>
      <c r="H46" s="4"/>
      <c r="I46" s="4"/>
      <c r="J46" s="4"/>
      <c r="K46" s="4"/>
      <c r="L46" s="78"/>
      <c r="M46" s="4"/>
      <c r="N46" s="4"/>
      <c r="O46" s="4"/>
      <c r="P46" s="4"/>
      <c r="Q46" s="4"/>
      <c r="R46" s="4"/>
      <c r="S46" s="4"/>
      <c r="T46" s="4"/>
      <c r="U46" s="135"/>
      <c r="V46" s="17"/>
      <c r="W46" s="17"/>
      <c r="Z46"/>
      <c r="AA46"/>
      <c r="AC46" s="1"/>
      <c r="AD46" s="13"/>
      <c r="AE46" s="13"/>
      <c r="AF46" s="13"/>
      <c r="AG46" s="13"/>
      <c r="AH46" s="13"/>
      <c r="AI46" s="13"/>
      <c r="AJ46" s="13"/>
      <c r="AK46" s="1"/>
      <c r="AL46" s="1"/>
      <c r="AM46" s="12"/>
    </row>
    <row r="47" spans="1:48" s="67" customFormat="1" ht="18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68"/>
      <c r="W47" s="13"/>
      <c r="X47" s="13"/>
      <c r="Y47" s="66"/>
      <c r="Z47" s="66"/>
      <c r="AA47" s="66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66"/>
      <c r="AU47" s="1">
        <f>(AK39+AK41+AK43)*28.3</f>
        <v>0</v>
      </c>
      <c r="AV47" s="1" t="s">
        <v>98</v>
      </c>
    </row>
    <row r="48" spans="1:48" ht="15.7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2"/>
      <c r="Y48"/>
      <c r="Z48"/>
      <c r="AA48"/>
      <c r="AM48"/>
      <c r="AQ48" s="89"/>
      <c r="AR48" s="89"/>
    </row>
    <row r="49" spans="1:44">
      <c r="A49" s="88"/>
      <c r="B49" s="35"/>
      <c r="C49" s="88"/>
      <c r="D49" s="35"/>
      <c r="E49" s="35"/>
      <c r="F49" s="35"/>
      <c r="G49" s="88"/>
      <c r="H49" s="37"/>
      <c r="I49" s="123"/>
      <c r="J49" s="25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2"/>
      <c r="Y49"/>
      <c r="Z49"/>
      <c r="AA49"/>
      <c r="AM49"/>
      <c r="AP49" s="12"/>
      <c r="AQ49" s="12"/>
      <c r="AR49" s="12"/>
    </row>
    <row r="50" spans="1:44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2"/>
      <c r="Y50"/>
      <c r="Z50"/>
      <c r="AA50"/>
      <c r="AM50"/>
    </row>
    <row r="51" spans="1:44">
      <c r="A51" s="124"/>
      <c r="B51" s="88"/>
      <c r="C51" s="88"/>
      <c r="D51" s="88"/>
      <c r="E51" s="88"/>
      <c r="F51" s="88"/>
      <c r="G51" s="88"/>
      <c r="H51" s="37"/>
      <c r="I51" s="109"/>
      <c r="J51" s="125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2"/>
      <c r="Y51"/>
      <c r="Z51"/>
      <c r="AA51"/>
      <c r="AM51"/>
    </row>
    <row r="52" spans="1:4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2"/>
      <c r="Y52"/>
      <c r="Z52"/>
      <c r="AA52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/>
    </row>
    <row r="53" spans="1:44">
      <c r="A53" s="35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35"/>
      <c r="N53" s="35"/>
      <c r="O53" s="35"/>
      <c r="P53" s="35"/>
      <c r="Q53" s="35"/>
      <c r="R53" s="35"/>
      <c r="S53" s="35"/>
      <c r="T53" s="35"/>
      <c r="U53" s="35"/>
      <c r="V53" s="2"/>
      <c r="Y53"/>
      <c r="Z53"/>
      <c r="AA53"/>
      <c r="AM53"/>
      <c r="AN53" s="5"/>
      <c r="AO53" s="5"/>
    </row>
    <row r="54" spans="1:44">
      <c r="A54" s="35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35"/>
      <c r="N54" s="35"/>
      <c r="O54" s="35"/>
      <c r="P54" s="35"/>
      <c r="Q54" s="35"/>
      <c r="R54" s="26"/>
      <c r="S54" s="35"/>
      <c r="T54" s="35"/>
      <c r="U54" s="35"/>
      <c r="V54" s="2"/>
      <c r="Y54"/>
      <c r="Z54"/>
      <c r="AA54"/>
      <c r="AM54"/>
    </row>
    <row r="55" spans="1:44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35"/>
      <c r="N55" s="35"/>
      <c r="O55" s="35"/>
      <c r="P55" s="35"/>
      <c r="Q55" s="35"/>
      <c r="R55" s="35"/>
      <c r="S55" s="35"/>
      <c r="T55" s="35"/>
      <c r="U55" s="35"/>
      <c r="V55" s="2"/>
      <c r="Y55"/>
    </row>
    <row r="56" spans="1:44" ht="15.75">
      <c r="A56" s="35"/>
      <c r="B56" s="25"/>
      <c r="C56" s="25"/>
      <c r="D56" s="25"/>
      <c r="E56" s="25"/>
      <c r="F56" s="25"/>
      <c r="G56" s="25"/>
      <c r="H56" s="36"/>
      <c r="I56" s="25"/>
      <c r="J56" s="25"/>
      <c r="K56" s="25"/>
      <c r="L56" s="25"/>
      <c r="M56" s="35"/>
      <c r="N56" s="35"/>
      <c r="O56" s="35"/>
      <c r="P56" s="35"/>
      <c r="Q56" s="35"/>
      <c r="R56" s="35"/>
      <c r="S56" s="35"/>
      <c r="T56" s="35"/>
      <c r="U56" s="35"/>
      <c r="V56" s="2"/>
      <c r="Y56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44" s="1" customFormat="1" ht="15.75">
      <c r="A57" s="35"/>
      <c r="B57" s="25"/>
      <c r="C57" s="25"/>
      <c r="D57" s="25"/>
      <c r="E57" s="25"/>
      <c r="F57" s="25"/>
      <c r="G57" s="25"/>
      <c r="H57" s="36"/>
      <c r="I57" s="25"/>
      <c r="J57" s="2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2"/>
      <c r="W57" s="2"/>
      <c r="X57" s="2"/>
      <c r="Y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44">
      <c r="A58" s="35"/>
      <c r="B58" s="25"/>
      <c r="C58" s="25"/>
      <c r="D58" s="25"/>
      <c r="E58" s="25"/>
      <c r="F58" s="25"/>
      <c r="G58" s="25"/>
      <c r="H58" s="36"/>
      <c r="I58" s="126"/>
      <c r="J58" s="2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2"/>
    </row>
    <row r="59" spans="1:44" ht="15.75">
      <c r="A59" s="35"/>
      <c r="B59" s="25"/>
      <c r="C59" s="25"/>
      <c r="D59" s="25"/>
      <c r="E59" s="25"/>
      <c r="F59" s="25"/>
      <c r="G59" s="25"/>
      <c r="H59" s="36"/>
      <c r="I59" s="25"/>
      <c r="J59" s="2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1"/>
      <c r="W59" s="1"/>
      <c r="X59" s="1"/>
      <c r="Y59" s="1"/>
    </row>
    <row r="60" spans="1:44">
      <c r="A60" s="35"/>
      <c r="B60" s="25"/>
      <c r="C60" s="25"/>
      <c r="D60" s="25"/>
      <c r="E60" s="25"/>
      <c r="F60" s="25"/>
      <c r="G60" s="25"/>
      <c r="H60" s="36"/>
      <c r="I60" s="25"/>
      <c r="J60" s="2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2"/>
      <c r="AC60"/>
      <c r="AD60"/>
      <c r="AE60"/>
      <c r="AF60"/>
      <c r="AG60"/>
      <c r="AH60"/>
      <c r="AI60"/>
      <c r="AJ60"/>
      <c r="AK60"/>
      <c r="AL60"/>
    </row>
    <row r="61" spans="1:44" customFormat="1">
      <c r="A61" s="88"/>
      <c r="B61" s="25"/>
      <c r="C61" s="25"/>
      <c r="D61" s="127"/>
      <c r="E61" s="36"/>
      <c r="F61" s="25"/>
      <c r="G61" s="128"/>
      <c r="H61" s="36"/>
      <c r="I61" s="25"/>
      <c r="J61" s="25"/>
      <c r="K61" s="35"/>
      <c r="L61" s="35"/>
      <c r="M61" s="88"/>
      <c r="N61" s="88"/>
      <c r="O61" s="88"/>
      <c r="P61" s="88"/>
      <c r="Q61" s="88"/>
      <c r="R61" s="88"/>
      <c r="S61" s="88"/>
      <c r="T61" s="88"/>
      <c r="U61" s="88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44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/>
      <c r="W62"/>
      <c r="X62"/>
      <c r="Y62"/>
      <c r="Z62"/>
      <c r="AC62"/>
      <c r="AD62"/>
      <c r="AE62"/>
      <c r="AF62"/>
      <c r="AG62"/>
      <c r="AH62"/>
      <c r="AI62"/>
      <c r="AJ62"/>
      <c r="AK62"/>
      <c r="AL62"/>
    </row>
    <row r="63" spans="1:44" customFormat="1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</row>
    <row r="64" spans="1:44" customFormat="1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</row>
    <row r="65" spans="1:38" customFormat="1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ht="15.75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30"/>
      <c r="L66" s="129"/>
      <c r="M66" s="131"/>
      <c r="N66" s="132"/>
      <c r="O66" s="132"/>
      <c r="P66" s="132"/>
      <c r="Q66" s="132"/>
      <c r="R66" s="132"/>
      <c r="S66" s="132"/>
      <c r="T66" s="133"/>
      <c r="U66" s="88"/>
      <c r="V66" s="2"/>
    </row>
    <row r="67" spans="1:3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3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</sheetData>
  <dataConsolidate/>
  <mergeCells count="16">
    <mergeCell ref="AC2:AL2"/>
    <mergeCell ref="AM1:AW1"/>
    <mergeCell ref="AM2:AW2"/>
    <mergeCell ref="I37:K37"/>
    <mergeCell ref="M37:N37"/>
    <mergeCell ref="Q37:R37"/>
    <mergeCell ref="AD37:AE37"/>
    <mergeCell ref="AH37:AI37"/>
    <mergeCell ref="AR39:AR40"/>
    <mergeCell ref="Q41:R41"/>
    <mergeCell ref="A37:G37"/>
    <mergeCell ref="AK43:AL43"/>
    <mergeCell ref="AD45:AL45"/>
    <mergeCell ref="M41:N41"/>
    <mergeCell ref="AD41:AE41"/>
    <mergeCell ref="AH41:AI41"/>
  </mergeCells>
  <phoneticPr fontId="0" type="noConversion"/>
  <printOptions horizontalCentered="1"/>
  <pageMargins left="0.25" right="0.25" top="0.75" bottom="0.75" header="0.3" footer="0.3"/>
  <pageSetup orientation="landscape" horizontalDpi="4294967292" verticalDpi="4294967292" r:id="rId1"/>
  <headerFooter scaleWithDoc="0"/>
  <rowBreaks count="1" manualBreakCount="1">
    <brk id="45" max="16383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73"/>
  <sheetViews>
    <sheetView topLeftCell="A22" workbookViewId="0">
      <selection activeCell="H49" sqref="H49"/>
    </sheetView>
  </sheetViews>
  <sheetFormatPr defaultColWidth="10.7109375" defaultRowHeight="12.75"/>
  <cols>
    <col min="1" max="6" width="3.5703125" style="2" customWidth="1"/>
    <col min="7" max="7" width="13.85546875" style="2" customWidth="1"/>
    <col min="8" max="8" width="7.42578125" style="2" customWidth="1"/>
    <col min="9" max="10" width="3.28515625" style="2" customWidth="1"/>
    <col min="11" max="11" width="3.28515625" style="22" customWidth="1"/>
    <col min="12" max="17" width="3.28515625" style="2" customWidth="1"/>
    <col min="18" max="18" width="3.28515625" style="22" customWidth="1"/>
    <col min="19" max="21" width="3.28515625" style="2" customWidth="1"/>
    <col min="22" max="22" width="7.140625" style="22" hidden="1" customWidth="1"/>
    <col min="23" max="26" width="7.140625" style="2" hidden="1" customWidth="1"/>
    <col min="27" max="27" width="8.28515625" style="2" hidden="1" customWidth="1"/>
    <col min="28" max="28" width="8.5703125" style="2" hidden="1" customWidth="1"/>
    <col min="29" max="31" width="8.5703125" style="2" customWidth="1"/>
    <col min="32" max="32" width="5.85546875" style="2" customWidth="1"/>
    <col min="33" max="33" width="11.7109375" style="2" customWidth="1"/>
    <col min="34" max="36" width="9.42578125" style="2" customWidth="1"/>
    <col min="37" max="37" width="8.5703125" style="2" customWidth="1"/>
    <col min="38" max="16384" width="10.7109375" style="2"/>
  </cols>
  <sheetData>
    <row r="6" spans="1:55" ht="15.75">
      <c r="A6" s="4" t="s">
        <v>63</v>
      </c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BA6"/>
      <c r="BB6"/>
      <c r="BC6" s="1"/>
    </row>
    <row r="7" spans="1:55" s="13" customFormat="1" ht="15.75">
      <c r="A7" s="139" t="s">
        <v>64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65"/>
      <c r="W7" s="65"/>
      <c r="X7" s="65"/>
      <c r="BA7" s="66"/>
      <c r="BB7" s="66"/>
      <c r="BC7" s="67"/>
    </row>
    <row r="8" spans="1:55">
      <c r="A8" s="16"/>
      <c r="B8" s="16"/>
      <c r="C8" s="16"/>
      <c r="D8" s="16"/>
      <c r="E8" s="16"/>
      <c r="F8" s="16"/>
      <c r="G8" s="16"/>
      <c r="H8" s="16"/>
      <c r="I8" s="5"/>
      <c r="J8" s="5"/>
      <c r="K8" s="5"/>
      <c r="L8" s="5"/>
      <c r="M8" s="5"/>
      <c r="N8" s="5"/>
      <c r="O8" s="5"/>
      <c r="P8" s="5"/>
      <c r="Q8" s="5"/>
      <c r="R8" s="23"/>
      <c r="S8" s="5"/>
      <c r="T8" s="5"/>
      <c r="U8" s="5"/>
      <c r="V8" s="4"/>
      <c r="W8" s="4"/>
      <c r="X8" s="4"/>
      <c r="BA8"/>
      <c r="BB8"/>
    </row>
    <row r="9" spans="1:55" ht="15.75">
      <c r="A9" s="79"/>
      <c r="B9" s="14"/>
      <c r="C9" s="14"/>
      <c r="D9" s="14"/>
      <c r="E9" s="14"/>
      <c r="F9" s="14"/>
      <c r="G9" s="14"/>
      <c r="H9" s="80" t="s">
        <v>122</v>
      </c>
      <c r="I9" s="5" t="s">
        <v>123</v>
      </c>
      <c r="J9" s="5"/>
      <c r="K9" s="23"/>
      <c r="L9" s="23"/>
      <c r="M9" s="5" t="s">
        <v>124</v>
      </c>
      <c r="N9" s="4"/>
      <c r="O9" s="23"/>
      <c r="Q9" s="5" t="s">
        <v>125</v>
      </c>
      <c r="R9" s="4"/>
      <c r="S9" s="23"/>
      <c r="T9" s="5" t="s">
        <v>126</v>
      </c>
      <c r="U9" s="5"/>
      <c r="V9" s="2"/>
      <c r="W9" s="22" t="s">
        <v>127</v>
      </c>
      <c r="X9" s="2" t="s">
        <v>127</v>
      </c>
      <c r="Z9" s="1">
        <f>(T44+T46)*28.3</f>
        <v>0</v>
      </c>
      <c r="AA9" s="1" t="s">
        <v>128</v>
      </c>
      <c r="BA9"/>
      <c r="BB9"/>
    </row>
    <row r="10" spans="1:55">
      <c r="A10" s="12"/>
      <c r="B10" s="12"/>
      <c r="C10" s="12"/>
      <c r="D10" s="12"/>
      <c r="E10" s="12"/>
      <c r="F10" s="12"/>
      <c r="G10" s="12"/>
      <c r="H10" s="24"/>
      <c r="I10" s="5" t="s">
        <v>129</v>
      </c>
      <c r="J10" s="5"/>
      <c r="K10" s="23"/>
      <c r="L10" s="23"/>
      <c r="M10" s="5" t="s">
        <v>130</v>
      </c>
      <c r="N10" s="4"/>
      <c r="O10" s="23"/>
      <c r="Q10" s="5" t="s">
        <v>131</v>
      </c>
      <c r="R10" s="4"/>
      <c r="S10" s="23"/>
      <c r="T10" s="5" t="s">
        <v>132</v>
      </c>
      <c r="U10" s="5"/>
      <c r="V10" s="2"/>
      <c r="W10" s="22" t="s">
        <v>133</v>
      </c>
      <c r="X10" s="22" t="s">
        <v>134</v>
      </c>
      <c r="BA10"/>
      <c r="BB10"/>
    </row>
    <row r="11" spans="1:55" s="22" customFormat="1" ht="13.5" thickBot="1">
      <c r="A11" s="136" t="s">
        <v>0</v>
      </c>
      <c r="B11" s="136"/>
      <c r="C11" s="136"/>
      <c r="D11" s="136"/>
      <c r="E11" s="136"/>
      <c r="F11" s="136"/>
      <c r="G11" s="136"/>
      <c r="H11" s="137"/>
      <c r="I11" s="25"/>
      <c r="J11" s="25"/>
      <c r="K11" s="25"/>
      <c r="L11" s="25"/>
      <c r="M11" s="25"/>
      <c r="N11" s="6"/>
      <c r="O11" s="26"/>
      <c r="P11" s="2"/>
      <c r="Q11" s="25"/>
      <c r="R11" s="6"/>
      <c r="S11" s="25"/>
      <c r="T11" s="25"/>
      <c r="U11" s="4"/>
      <c r="V11" s="27"/>
      <c r="W11" s="28"/>
      <c r="X11" s="28"/>
      <c r="Y11" s="2"/>
      <c r="Z11" s="2" t="s">
        <v>1</v>
      </c>
      <c r="AA11" s="2" t="s">
        <v>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/>
      <c r="BB11"/>
      <c r="BC11" s="2"/>
    </row>
    <row r="12" spans="1:55" s="22" customFormat="1">
      <c r="A12" s="20" t="s">
        <v>3</v>
      </c>
      <c r="B12" s="21"/>
      <c r="C12" s="21"/>
      <c r="D12" s="21"/>
      <c r="E12" s="21"/>
      <c r="F12" s="21"/>
      <c r="G12" s="21"/>
      <c r="H12" s="51"/>
      <c r="I12" s="29" t="s">
        <v>4</v>
      </c>
      <c r="J12" s="7"/>
      <c r="K12" s="7"/>
      <c r="L12" s="29" t="s">
        <v>5</v>
      </c>
      <c r="M12" s="25">
        <v>1</v>
      </c>
      <c r="N12" s="6"/>
      <c r="O12" s="25" t="s">
        <v>6</v>
      </c>
      <c r="P12" s="4"/>
      <c r="Q12" s="30">
        <v>0.1</v>
      </c>
      <c r="R12" s="6"/>
      <c r="S12" s="31" t="s">
        <v>7</v>
      </c>
      <c r="T12" s="25" t="str">
        <f t="shared" ref="T12:T19" si="0">IF($H12&gt;0,$M12*$Q12*H12,"")</f>
        <v/>
      </c>
      <c r="U12" s="4"/>
      <c r="V12" s="2"/>
      <c r="W12" s="22">
        <v>1</v>
      </c>
      <c r="X12" s="22">
        <f t="shared" ref="X12:X18" si="1">W12*H12</f>
        <v>0</v>
      </c>
      <c r="Y12" s="2"/>
      <c r="Z12" s="2" t="e">
        <f>Z14</f>
        <v>#REF!</v>
      </c>
      <c r="AA12" s="2">
        <f>T44+T46</f>
        <v>0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/>
      <c r="BB12"/>
      <c r="BC12" s="2"/>
    </row>
    <row r="13" spans="1:55" s="22" customFormat="1">
      <c r="A13" s="18" t="s">
        <v>8</v>
      </c>
      <c r="B13" s="19"/>
      <c r="C13" s="19"/>
      <c r="D13" s="19"/>
      <c r="E13" s="19"/>
      <c r="F13" s="19"/>
      <c r="G13" s="19"/>
      <c r="H13" s="52"/>
      <c r="I13" s="29" t="s">
        <v>9</v>
      </c>
      <c r="J13" s="7"/>
      <c r="K13" s="7"/>
      <c r="L13" s="29" t="s">
        <v>5</v>
      </c>
      <c r="M13" s="25">
        <v>3.5</v>
      </c>
      <c r="N13" s="6"/>
      <c r="O13" s="25" t="s">
        <v>6</v>
      </c>
      <c r="P13" s="4"/>
      <c r="Q13" s="30">
        <v>1</v>
      </c>
      <c r="R13" s="6"/>
      <c r="S13" s="31" t="s">
        <v>7</v>
      </c>
      <c r="T13" s="25" t="str">
        <f t="shared" si="0"/>
        <v/>
      </c>
      <c r="U13" s="4"/>
      <c r="V13" s="2"/>
      <c r="W13" s="22">
        <v>2</v>
      </c>
      <c r="X13" s="22">
        <f t="shared" si="1"/>
        <v>0</v>
      </c>
      <c r="Y13" s="2"/>
      <c r="Z13" s="2" t="s">
        <v>10</v>
      </c>
      <c r="AA13" s="2" t="s">
        <v>11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/>
      <c r="BB13"/>
      <c r="BC13" s="2"/>
    </row>
    <row r="14" spans="1:55">
      <c r="A14" s="18" t="s">
        <v>12</v>
      </c>
      <c r="B14" s="19"/>
      <c r="C14" s="19"/>
      <c r="D14" s="19"/>
      <c r="E14" s="19"/>
      <c r="F14" s="19"/>
      <c r="G14" s="19"/>
      <c r="H14" s="52"/>
      <c r="I14" s="29" t="s">
        <v>9</v>
      </c>
      <c r="J14" s="7"/>
      <c r="K14" s="7"/>
      <c r="L14" s="29" t="s">
        <v>5</v>
      </c>
      <c r="M14" s="25">
        <v>2</v>
      </c>
      <c r="N14" s="6"/>
      <c r="O14" s="25" t="s">
        <v>6</v>
      </c>
      <c r="P14" s="4"/>
      <c r="Q14" s="30">
        <v>1</v>
      </c>
      <c r="R14" s="6"/>
      <c r="S14" s="31" t="s">
        <v>7</v>
      </c>
      <c r="T14" s="25" t="str">
        <f t="shared" si="0"/>
        <v/>
      </c>
      <c r="U14" s="4"/>
      <c r="V14" s="2"/>
      <c r="W14" s="22">
        <v>2</v>
      </c>
      <c r="X14" s="22">
        <f t="shared" si="1"/>
        <v>0</v>
      </c>
      <c r="Z14" s="2" t="e">
        <f>#REF!</f>
        <v>#REF!</v>
      </c>
      <c r="AA14" s="43" t="e">
        <f>((Z12+14.7)*AA12)/(Z14+14.7)</f>
        <v>#REF!</v>
      </c>
      <c r="BA14"/>
      <c r="BB14"/>
    </row>
    <row r="15" spans="1:55">
      <c r="A15" s="18" t="s">
        <v>13</v>
      </c>
      <c r="B15" s="19"/>
      <c r="C15" s="19"/>
      <c r="D15" s="19"/>
      <c r="E15" s="19"/>
      <c r="F15" s="19"/>
      <c r="G15" s="19"/>
      <c r="H15" s="52"/>
      <c r="I15" s="29" t="s">
        <v>9</v>
      </c>
      <c r="J15" s="7"/>
      <c r="K15" s="7"/>
      <c r="L15" s="29" t="s">
        <v>5</v>
      </c>
      <c r="M15" s="25">
        <v>3</v>
      </c>
      <c r="N15" s="6"/>
      <c r="O15" s="25" t="s">
        <v>6</v>
      </c>
      <c r="P15" s="4"/>
      <c r="Q15" s="30">
        <v>1</v>
      </c>
      <c r="R15" s="6"/>
      <c r="S15" s="31" t="s">
        <v>7</v>
      </c>
      <c r="T15" s="25" t="str">
        <f t="shared" si="0"/>
        <v/>
      </c>
      <c r="U15" s="4"/>
      <c r="V15" s="2"/>
      <c r="W15" s="22">
        <v>1</v>
      </c>
      <c r="X15" s="22">
        <f t="shared" si="1"/>
        <v>0</v>
      </c>
      <c r="Z15" s="2" t="s">
        <v>1</v>
      </c>
      <c r="AA15" s="2" t="s">
        <v>2</v>
      </c>
      <c r="BA15"/>
      <c r="BB15"/>
    </row>
    <row r="16" spans="1:55">
      <c r="A16" s="18" t="s">
        <v>14</v>
      </c>
      <c r="B16" s="19"/>
      <c r="C16" s="19"/>
      <c r="D16" s="19"/>
      <c r="E16" s="19"/>
      <c r="F16" s="19"/>
      <c r="G16" s="19"/>
      <c r="H16" s="52"/>
      <c r="I16" s="29" t="s">
        <v>9</v>
      </c>
      <c r="J16" s="7"/>
      <c r="K16" s="7"/>
      <c r="L16" s="29" t="s">
        <v>5</v>
      </c>
      <c r="M16" s="25">
        <v>1</v>
      </c>
      <c r="N16" s="6"/>
      <c r="O16" s="25" t="s">
        <v>6</v>
      </c>
      <c r="P16" s="4"/>
      <c r="Q16" s="30">
        <v>0.1</v>
      </c>
      <c r="R16" s="6"/>
      <c r="S16" s="31" t="s">
        <v>7</v>
      </c>
      <c r="T16" s="25" t="str">
        <f t="shared" si="0"/>
        <v/>
      </c>
      <c r="U16" s="4"/>
      <c r="V16" s="2"/>
      <c r="W16" s="22">
        <v>1</v>
      </c>
      <c r="X16" s="22">
        <f t="shared" si="1"/>
        <v>0</v>
      </c>
      <c r="Z16" s="2" t="e">
        <f>Z18</f>
        <v>#REF!</v>
      </c>
      <c r="AA16" s="2">
        <f>I64</f>
        <v>0</v>
      </c>
    </row>
    <row r="17" spans="1:27">
      <c r="A17" s="18" t="s">
        <v>15</v>
      </c>
      <c r="B17" s="19"/>
      <c r="C17" s="19"/>
      <c r="D17" s="19"/>
      <c r="E17" s="19"/>
      <c r="F17" s="19"/>
      <c r="G17" s="19"/>
      <c r="H17" s="52"/>
      <c r="I17" s="29" t="s">
        <v>9</v>
      </c>
      <c r="J17" s="7"/>
      <c r="K17" s="7"/>
      <c r="L17" s="29" t="s">
        <v>5</v>
      </c>
      <c r="M17" s="25">
        <v>2</v>
      </c>
      <c r="N17" s="6"/>
      <c r="O17" s="25" t="s">
        <v>6</v>
      </c>
      <c r="P17" s="4"/>
      <c r="Q17" s="30">
        <v>1</v>
      </c>
      <c r="R17" s="6"/>
      <c r="S17" s="31" t="s">
        <v>7</v>
      </c>
      <c r="T17" s="25" t="str">
        <f t="shared" si="0"/>
        <v/>
      </c>
      <c r="U17" s="4"/>
      <c r="V17" s="2"/>
      <c r="W17" s="22">
        <v>1</v>
      </c>
      <c r="X17" s="22">
        <f t="shared" si="1"/>
        <v>0</v>
      </c>
      <c r="Z17" s="2" t="s">
        <v>10</v>
      </c>
      <c r="AA17" s="2" t="s">
        <v>11</v>
      </c>
    </row>
    <row r="18" spans="1:27">
      <c r="A18" s="18" t="s">
        <v>16</v>
      </c>
      <c r="B18" s="19"/>
      <c r="C18" s="19"/>
      <c r="D18" s="19"/>
      <c r="E18" s="19"/>
      <c r="F18" s="19"/>
      <c r="G18" s="19"/>
      <c r="H18" s="52"/>
      <c r="I18" s="29" t="s">
        <v>4</v>
      </c>
      <c r="J18" s="7"/>
      <c r="K18" s="7"/>
      <c r="L18" s="29" t="s">
        <v>5</v>
      </c>
      <c r="M18" s="25">
        <v>1.5</v>
      </c>
      <c r="N18" s="6"/>
      <c r="O18" s="25" t="s">
        <v>6</v>
      </c>
      <c r="P18" s="4"/>
      <c r="Q18" s="30">
        <v>0.5</v>
      </c>
      <c r="R18" s="6"/>
      <c r="S18" s="31" t="s">
        <v>7</v>
      </c>
      <c r="T18" s="25" t="str">
        <f t="shared" si="0"/>
        <v/>
      </c>
      <c r="U18" s="4"/>
      <c r="V18" s="2"/>
      <c r="W18" s="22">
        <v>1</v>
      </c>
      <c r="X18" s="22">
        <f t="shared" si="1"/>
        <v>0</v>
      </c>
      <c r="Z18" s="2" t="e">
        <f>#REF!</f>
        <v>#REF!</v>
      </c>
      <c r="AA18" s="43" t="e">
        <f>((Z16+14.7)*AA16)/(Z18+14.7)</f>
        <v>#REF!</v>
      </c>
    </row>
    <row r="19" spans="1:27" ht="13.5" thickBot="1">
      <c r="A19" s="12" t="s">
        <v>65</v>
      </c>
      <c r="B19" s="12"/>
      <c r="C19" s="12"/>
      <c r="D19" s="12"/>
      <c r="E19" s="12"/>
      <c r="F19" s="12"/>
      <c r="G19" s="12"/>
      <c r="H19" s="53"/>
      <c r="I19" s="29" t="s">
        <v>9</v>
      </c>
      <c r="J19" s="7"/>
      <c r="K19" s="7"/>
      <c r="L19" s="29" t="s">
        <v>5</v>
      </c>
      <c r="M19" s="25">
        <v>2</v>
      </c>
      <c r="N19" s="6"/>
      <c r="O19" s="25" t="s">
        <v>6</v>
      </c>
      <c r="P19" s="4"/>
      <c r="Q19" s="30">
        <v>1</v>
      </c>
      <c r="R19" s="6"/>
      <c r="S19" s="31" t="s">
        <v>7</v>
      </c>
      <c r="T19" s="25" t="str">
        <f t="shared" si="0"/>
        <v/>
      </c>
      <c r="U19" s="4"/>
      <c r="V19" s="2"/>
      <c r="W19" s="22"/>
      <c r="X19" s="22"/>
      <c r="AA19" s="43"/>
    </row>
    <row r="20" spans="1:27" ht="13.5" thickBot="1">
      <c r="A20" s="136" t="s">
        <v>17</v>
      </c>
      <c r="B20" s="136"/>
      <c r="C20" s="136"/>
      <c r="D20" s="136"/>
      <c r="E20" s="136"/>
      <c r="F20" s="136"/>
      <c r="G20" s="136"/>
      <c r="H20" s="138"/>
      <c r="I20" s="25"/>
      <c r="J20" s="7"/>
      <c r="K20" s="7"/>
      <c r="L20" s="25"/>
      <c r="M20" s="25"/>
      <c r="N20" s="6"/>
      <c r="O20" s="25"/>
      <c r="P20" s="4"/>
      <c r="Q20" s="30"/>
      <c r="R20" s="6"/>
      <c r="S20" s="31"/>
      <c r="T20" s="25" t="str">
        <f t="shared" ref="T20:T40" si="2">IF($H20&gt;0,$M20*$Q20*H20,"")</f>
        <v/>
      </c>
      <c r="U20" s="4"/>
      <c r="V20" s="27"/>
      <c r="W20" s="28"/>
      <c r="X20" s="28"/>
    </row>
    <row r="21" spans="1:27">
      <c r="A21" s="150" t="s">
        <v>18</v>
      </c>
      <c r="B21" s="151"/>
      <c r="C21" s="151"/>
      <c r="D21" s="151"/>
      <c r="E21" s="151"/>
      <c r="F21" s="151"/>
      <c r="G21" s="151"/>
      <c r="H21" s="51"/>
      <c r="I21" s="29" t="s">
        <v>9</v>
      </c>
      <c r="J21" s="7"/>
      <c r="K21" s="7"/>
      <c r="L21" s="29" t="s">
        <v>5</v>
      </c>
      <c r="M21" s="25">
        <v>1.5</v>
      </c>
      <c r="N21" s="6"/>
      <c r="O21" s="25" t="s">
        <v>6</v>
      </c>
      <c r="P21" s="4"/>
      <c r="Q21" s="30">
        <v>0.3</v>
      </c>
      <c r="R21" s="6"/>
      <c r="S21" s="31" t="s">
        <v>7</v>
      </c>
      <c r="T21" s="25" t="str">
        <f t="shared" si="2"/>
        <v/>
      </c>
      <c r="U21" s="4"/>
      <c r="V21" s="2"/>
      <c r="W21" s="22">
        <v>1</v>
      </c>
      <c r="X21" s="22">
        <f t="shared" ref="X21:X27" si="3">W21*H21</f>
        <v>0</v>
      </c>
    </row>
    <row r="22" spans="1:27">
      <c r="A22" s="150" t="s">
        <v>19</v>
      </c>
      <c r="B22" s="151"/>
      <c r="C22" s="151"/>
      <c r="D22" s="151"/>
      <c r="E22" s="151"/>
      <c r="F22" s="151"/>
      <c r="G22" s="151"/>
      <c r="H22" s="52"/>
      <c r="I22" s="29" t="s">
        <v>4</v>
      </c>
      <c r="J22" s="7"/>
      <c r="K22" s="7"/>
      <c r="L22" s="29" t="s">
        <v>5</v>
      </c>
      <c r="M22" s="25">
        <v>1.5</v>
      </c>
      <c r="N22" s="6"/>
      <c r="O22" s="25" t="s">
        <v>6</v>
      </c>
      <c r="P22" s="4"/>
      <c r="Q22" s="30">
        <v>0.3</v>
      </c>
      <c r="R22" s="6"/>
      <c r="S22" s="31" t="s">
        <v>7</v>
      </c>
      <c r="T22" s="25" t="str">
        <f t="shared" si="2"/>
        <v/>
      </c>
      <c r="U22" s="4"/>
      <c r="V22" s="2"/>
      <c r="W22" s="22">
        <v>1</v>
      </c>
      <c r="X22" s="22">
        <f t="shared" si="3"/>
        <v>0</v>
      </c>
    </row>
    <row r="23" spans="1:27">
      <c r="A23" s="150" t="s">
        <v>20</v>
      </c>
      <c r="B23" s="151"/>
      <c r="C23" s="151"/>
      <c r="D23" s="151"/>
      <c r="E23" s="151"/>
      <c r="F23" s="151"/>
      <c r="G23" s="151"/>
      <c r="H23" s="52"/>
      <c r="I23" s="29" t="s">
        <v>9</v>
      </c>
      <c r="J23" s="7"/>
      <c r="K23" s="7"/>
      <c r="L23" s="29" t="s">
        <v>5</v>
      </c>
      <c r="M23" s="25">
        <v>1</v>
      </c>
      <c r="N23" s="6"/>
      <c r="O23" s="25" t="s">
        <v>6</v>
      </c>
      <c r="P23" s="4"/>
      <c r="Q23" s="30">
        <v>0.1</v>
      </c>
      <c r="R23" s="6"/>
      <c r="S23" s="31" t="s">
        <v>7</v>
      </c>
      <c r="T23" s="25" t="str">
        <f t="shared" si="2"/>
        <v/>
      </c>
      <c r="U23" s="4"/>
      <c r="V23" s="2"/>
      <c r="W23" s="22">
        <v>1</v>
      </c>
      <c r="X23" s="22">
        <f t="shared" si="3"/>
        <v>0</v>
      </c>
    </row>
    <row r="24" spans="1:27">
      <c r="A24" s="150" t="s">
        <v>21</v>
      </c>
      <c r="B24" s="151"/>
      <c r="C24" s="151"/>
      <c r="D24" s="151"/>
      <c r="E24" s="151"/>
      <c r="F24" s="151"/>
      <c r="G24" s="151"/>
      <c r="H24" s="52"/>
      <c r="I24" s="29" t="s">
        <v>9</v>
      </c>
      <c r="J24" s="7"/>
      <c r="K24" s="7"/>
      <c r="L24" s="29" t="s">
        <v>5</v>
      </c>
      <c r="M24" s="25">
        <v>1</v>
      </c>
      <c r="N24" s="6"/>
      <c r="O24" s="25" t="s">
        <v>6</v>
      </c>
      <c r="P24" s="4"/>
      <c r="Q24" s="30">
        <v>0.1</v>
      </c>
      <c r="R24" s="6"/>
      <c r="S24" s="31" t="s">
        <v>7</v>
      </c>
      <c r="T24" s="25" t="str">
        <f t="shared" si="2"/>
        <v/>
      </c>
      <c r="U24" s="4"/>
      <c r="V24" s="2"/>
      <c r="W24" s="22">
        <v>1</v>
      </c>
      <c r="X24" s="22">
        <f t="shared" si="3"/>
        <v>0</v>
      </c>
    </row>
    <row r="25" spans="1:27">
      <c r="A25" s="150" t="s">
        <v>22</v>
      </c>
      <c r="B25" s="151"/>
      <c r="C25" s="151"/>
      <c r="D25" s="151"/>
      <c r="E25" s="151"/>
      <c r="F25" s="151"/>
      <c r="G25" s="151"/>
      <c r="H25" s="52"/>
      <c r="I25" s="29" t="s">
        <v>23</v>
      </c>
      <c r="J25" s="7"/>
      <c r="K25" s="7"/>
      <c r="L25" s="29" t="s">
        <v>5</v>
      </c>
      <c r="M25" s="25">
        <v>1.5</v>
      </c>
      <c r="N25" s="6"/>
      <c r="O25" s="25" t="s">
        <v>6</v>
      </c>
      <c r="P25" s="4"/>
      <c r="Q25" s="30">
        <v>0.3</v>
      </c>
      <c r="R25" s="6"/>
      <c r="S25" s="31" t="s">
        <v>7</v>
      </c>
      <c r="T25" s="25" t="str">
        <f t="shared" si="2"/>
        <v/>
      </c>
      <c r="U25" s="4"/>
      <c r="V25" s="2"/>
      <c r="W25" s="22">
        <v>1</v>
      </c>
      <c r="X25" s="22">
        <f t="shared" si="3"/>
        <v>0</v>
      </c>
    </row>
    <row r="26" spans="1:27">
      <c r="A26" s="150" t="s">
        <v>24</v>
      </c>
      <c r="B26" s="151"/>
      <c r="C26" s="151"/>
      <c r="D26" s="151"/>
      <c r="E26" s="151"/>
      <c r="F26" s="151"/>
      <c r="G26" s="151"/>
      <c r="H26" s="52"/>
      <c r="I26" s="29" t="s">
        <v>23</v>
      </c>
      <c r="J26" s="7"/>
      <c r="K26" s="7"/>
      <c r="L26" s="29" t="s">
        <v>5</v>
      </c>
      <c r="M26" s="25">
        <v>1.5</v>
      </c>
      <c r="N26" s="6"/>
      <c r="O26" s="25" t="s">
        <v>6</v>
      </c>
      <c r="P26" s="4"/>
      <c r="Q26" s="30">
        <v>0.3</v>
      </c>
      <c r="R26" s="6"/>
      <c r="S26" s="31" t="s">
        <v>7</v>
      </c>
      <c r="T26" s="25" t="str">
        <f t="shared" si="2"/>
        <v/>
      </c>
      <c r="U26" s="4"/>
      <c r="V26" s="2"/>
      <c r="W26" s="22">
        <v>1</v>
      </c>
      <c r="X26" s="22">
        <f t="shared" si="3"/>
        <v>0</v>
      </c>
    </row>
    <row r="27" spans="1:27" ht="13.5" thickBot="1">
      <c r="A27" s="150" t="s">
        <v>25</v>
      </c>
      <c r="B27" s="151"/>
      <c r="C27" s="151"/>
      <c r="D27" s="151"/>
      <c r="E27" s="151"/>
      <c r="F27" s="151"/>
      <c r="G27" s="151"/>
      <c r="H27" s="53"/>
      <c r="I27" s="29" t="s">
        <v>23</v>
      </c>
      <c r="J27" s="7"/>
      <c r="K27" s="7"/>
      <c r="L27" s="29" t="s">
        <v>5</v>
      </c>
      <c r="M27" s="25">
        <v>1</v>
      </c>
      <c r="N27" s="6"/>
      <c r="O27" s="25" t="s">
        <v>6</v>
      </c>
      <c r="P27" s="4"/>
      <c r="Q27" s="30">
        <v>0.1</v>
      </c>
      <c r="R27" s="6"/>
      <c r="S27" s="31" t="s">
        <v>7</v>
      </c>
      <c r="T27" s="25" t="str">
        <f t="shared" si="2"/>
        <v/>
      </c>
      <c r="U27" s="4"/>
      <c r="V27" s="2"/>
      <c r="W27" s="22">
        <v>1</v>
      </c>
      <c r="X27" s="22">
        <f t="shared" si="3"/>
        <v>0</v>
      </c>
    </row>
    <row r="28" spans="1:27" ht="13.5" thickBot="1">
      <c r="A28" s="144" t="s">
        <v>26</v>
      </c>
      <c r="B28" s="144"/>
      <c r="C28" s="144"/>
      <c r="D28" s="144"/>
      <c r="E28" s="144"/>
      <c r="F28" s="144"/>
      <c r="G28" s="144"/>
      <c r="H28" s="138"/>
      <c r="I28" s="25"/>
      <c r="J28" s="7"/>
      <c r="K28" s="7"/>
      <c r="L28" s="25"/>
      <c r="M28" s="25"/>
      <c r="N28" s="6"/>
      <c r="O28" s="25"/>
      <c r="P28" s="4"/>
      <c r="Q28" s="30"/>
      <c r="R28" s="6"/>
      <c r="S28" s="31"/>
      <c r="T28" s="25" t="str">
        <f t="shared" si="2"/>
        <v/>
      </c>
      <c r="U28" s="4"/>
      <c r="V28" s="27"/>
      <c r="W28" s="28"/>
      <c r="X28" s="28"/>
    </row>
    <row r="29" spans="1:27">
      <c r="A29" s="150" t="s">
        <v>27</v>
      </c>
      <c r="B29" s="151"/>
      <c r="C29" s="151"/>
      <c r="D29" s="151"/>
      <c r="E29" s="151"/>
      <c r="F29" s="151"/>
      <c r="G29" s="151"/>
      <c r="H29" s="51"/>
      <c r="I29" s="29" t="s">
        <v>9</v>
      </c>
      <c r="J29" s="7"/>
      <c r="K29" s="7"/>
      <c r="L29" s="29" t="s">
        <v>5</v>
      </c>
      <c r="M29" s="25">
        <v>1</v>
      </c>
      <c r="N29" s="6"/>
      <c r="O29" s="25" t="s">
        <v>6</v>
      </c>
      <c r="P29" s="4"/>
      <c r="Q29" s="30">
        <v>1</v>
      </c>
      <c r="R29" s="6"/>
      <c r="S29" s="31" t="s">
        <v>7</v>
      </c>
      <c r="T29" s="25" t="str">
        <f t="shared" si="2"/>
        <v/>
      </c>
      <c r="U29" s="4"/>
      <c r="V29" s="2"/>
      <c r="W29" s="22">
        <v>1</v>
      </c>
      <c r="X29" s="22">
        <f>W29*H29</f>
        <v>0</v>
      </c>
    </row>
    <row r="30" spans="1:27">
      <c r="A30" s="150" t="s">
        <v>28</v>
      </c>
      <c r="B30" s="151"/>
      <c r="C30" s="151"/>
      <c r="D30" s="151"/>
      <c r="E30" s="151"/>
      <c r="F30" s="151"/>
      <c r="G30" s="151"/>
      <c r="H30" s="52"/>
      <c r="I30" s="29" t="s">
        <v>9</v>
      </c>
      <c r="J30" s="7"/>
      <c r="K30" s="7"/>
      <c r="L30" s="29" t="s">
        <v>5</v>
      </c>
      <c r="M30" s="25">
        <v>1</v>
      </c>
      <c r="N30" s="6"/>
      <c r="O30" s="25" t="s">
        <v>6</v>
      </c>
      <c r="P30" s="4"/>
      <c r="Q30" s="30">
        <v>1</v>
      </c>
      <c r="R30" s="6"/>
      <c r="S30" s="31" t="s">
        <v>7</v>
      </c>
      <c r="T30" s="25" t="str">
        <f t="shared" si="2"/>
        <v/>
      </c>
      <c r="U30" s="4"/>
      <c r="V30" s="2"/>
      <c r="W30" s="22">
        <v>1</v>
      </c>
      <c r="X30" s="22">
        <f>W30*H30</f>
        <v>0</v>
      </c>
    </row>
    <row r="31" spans="1:27">
      <c r="A31" s="150" t="s">
        <v>29</v>
      </c>
      <c r="B31" s="151"/>
      <c r="C31" s="151"/>
      <c r="D31" s="151"/>
      <c r="E31" s="151"/>
      <c r="F31" s="151"/>
      <c r="G31" s="151"/>
      <c r="H31" s="52"/>
      <c r="I31" s="29" t="s">
        <v>66</v>
      </c>
      <c r="J31" s="7"/>
      <c r="K31" s="7"/>
      <c r="L31" s="29" t="s">
        <v>5</v>
      </c>
      <c r="M31" s="25">
        <v>1</v>
      </c>
      <c r="N31" s="6"/>
      <c r="O31" s="25" t="s">
        <v>6</v>
      </c>
      <c r="P31" s="4"/>
      <c r="Q31" s="30">
        <v>0.1</v>
      </c>
      <c r="R31" s="6"/>
      <c r="S31" s="31" t="s">
        <v>7</v>
      </c>
      <c r="T31" s="25" t="str">
        <f t="shared" si="2"/>
        <v/>
      </c>
      <c r="U31" s="4"/>
      <c r="V31" s="2"/>
      <c r="W31" s="22">
        <v>2</v>
      </c>
      <c r="X31" s="22">
        <f>W31*H31</f>
        <v>0</v>
      </c>
    </row>
    <row r="32" spans="1:27" ht="13.5" thickBot="1">
      <c r="A32" s="150" t="s">
        <v>30</v>
      </c>
      <c r="B32" s="151"/>
      <c r="C32" s="151"/>
      <c r="D32" s="151"/>
      <c r="E32" s="151"/>
      <c r="F32" s="151"/>
      <c r="G32" s="151"/>
      <c r="H32" s="53"/>
      <c r="I32" s="29" t="s">
        <v>4</v>
      </c>
      <c r="J32" s="7"/>
      <c r="K32" s="7"/>
      <c r="L32" s="29" t="s">
        <v>5</v>
      </c>
      <c r="M32" s="25">
        <v>1</v>
      </c>
      <c r="N32" s="6"/>
      <c r="O32" s="25" t="s">
        <v>6</v>
      </c>
      <c r="P32" s="4"/>
      <c r="Q32" s="30">
        <v>0.5</v>
      </c>
      <c r="R32" s="6"/>
      <c r="S32" s="31" t="s">
        <v>7</v>
      </c>
      <c r="T32" s="25" t="str">
        <f t="shared" si="2"/>
        <v/>
      </c>
      <c r="U32" s="4"/>
      <c r="V32" s="2"/>
      <c r="W32" s="22">
        <v>3</v>
      </c>
      <c r="X32" s="22">
        <f>W32*H32</f>
        <v>0</v>
      </c>
    </row>
    <row r="33" spans="1:25" ht="13.5" thickBot="1">
      <c r="A33" s="136" t="s">
        <v>31</v>
      </c>
      <c r="B33" s="136"/>
      <c r="C33" s="136"/>
      <c r="D33" s="136"/>
      <c r="E33" s="136"/>
      <c r="F33" s="136"/>
      <c r="G33" s="136"/>
      <c r="H33" s="138"/>
      <c r="I33" s="25"/>
      <c r="J33" s="7"/>
      <c r="K33" s="7"/>
      <c r="L33" s="29"/>
      <c r="M33" s="25"/>
      <c r="N33" s="6"/>
      <c r="O33" s="25"/>
      <c r="P33" s="4"/>
      <c r="Q33" s="30"/>
      <c r="R33" s="6"/>
      <c r="S33" s="31"/>
      <c r="T33" s="25" t="str">
        <f t="shared" si="2"/>
        <v/>
      </c>
      <c r="U33" s="4"/>
      <c r="V33" s="27"/>
      <c r="W33" s="28"/>
      <c r="X33" s="28"/>
    </row>
    <row r="34" spans="1:25">
      <c r="A34" s="152" t="s">
        <v>32</v>
      </c>
      <c r="B34" s="153"/>
      <c r="C34" s="153"/>
      <c r="D34" s="153"/>
      <c r="E34" s="153"/>
      <c r="F34" s="153"/>
      <c r="G34" s="153"/>
      <c r="H34" s="51"/>
      <c r="I34" s="29" t="s">
        <v>4</v>
      </c>
      <c r="J34" s="7"/>
      <c r="K34" s="7"/>
      <c r="L34" s="29" t="s">
        <v>5</v>
      </c>
      <c r="M34" s="25">
        <v>2</v>
      </c>
      <c r="N34" s="6"/>
      <c r="O34" s="25" t="s">
        <v>6</v>
      </c>
      <c r="P34" s="4"/>
      <c r="Q34" s="30">
        <v>0.75</v>
      </c>
      <c r="R34" s="6"/>
      <c r="S34" s="31" t="s">
        <v>7</v>
      </c>
      <c r="T34" s="25" t="str">
        <f t="shared" si="2"/>
        <v/>
      </c>
      <c r="U34" s="4"/>
      <c r="V34" s="2"/>
      <c r="W34" s="22">
        <v>2</v>
      </c>
      <c r="X34" s="22">
        <f>W34*H34</f>
        <v>0</v>
      </c>
    </row>
    <row r="35" spans="1:25">
      <c r="A35" s="152" t="s">
        <v>33</v>
      </c>
      <c r="B35" s="153"/>
      <c r="C35" s="153"/>
      <c r="D35" s="153"/>
      <c r="E35" s="153"/>
      <c r="F35" s="153"/>
      <c r="G35" s="153"/>
      <c r="H35" s="52"/>
      <c r="I35" s="29" t="s">
        <v>4</v>
      </c>
      <c r="J35" s="7"/>
      <c r="K35" s="7"/>
      <c r="L35" s="29" t="s">
        <v>5</v>
      </c>
      <c r="M35" s="25">
        <v>2</v>
      </c>
      <c r="N35" s="6"/>
      <c r="O35" s="25" t="s">
        <v>6</v>
      </c>
      <c r="P35" s="4"/>
      <c r="Q35" s="30">
        <v>0.75</v>
      </c>
      <c r="R35" s="6"/>
      <c r="S35" s="31" t="s">
        <v>7</v>
      </c>
      <c r="T35" s="25" t="str">
        <f t="shared" si="2"/>
        <v/>
      </c>
      <c r="U35" s="4"/>
      <c r="V35" s="2"/>
      <c r="W35" s="22">
        <v>2</v>
      </c>
      <c r="X35" s="22">
        <f>W35*H35</f>
        <v>0</v>
      </c>
    </row>
    <row r="36" spans="1:25" ht="13.5" thickBot="1">
      <c r="A36" s="152" t="s">
        <v>34</v>
      </c>
      <c r="B36" s="153"/>
      <c r="C36" s="153"/>
      <c r="D36" s="153"/>
      <c r="E36" s="153"/>
      <c r="F36" s="153"/>
      <c r="G36" s="153"/>
      <c r="H36" s="53"/>
      <c r="I36" s="29" t="s">
        <v>4</v>
      </c>
      <c r="J36" s="7"/>
      <c r="K36" s="7"/>
      <c r="L36" s="29" t="s">
        <v>5</v>
      </c>
      <c r="M36" s="25">
        <v>1</v>
      </c>
      <c r="N36" s="6"/>
      <c r="O36" s="25" t="s">
        <v>6</v>
      </c>
      <c r="P36" s="4"/>
      <c r="Q36" s="30">
        <v>1</v>
      </c>
      <c r="R36" s="6"/>
      <c r="S36" s="31" t="s">
        <v>7</v>
      </c>
      <c r="T36" s="25" t="str">
        <f t="shared" si="2"/>
        <v/>
      </c>
      <c r="U36" s="4"/>
      <c r="V36" s="2"/>
      <c r="W36" s="22">
        <v>1</v>
      </c>
      <c r="X36" s="22">
        <f>W36*H36</f>
        <v>0</v>
      </c>
    </row>
    <row r="37" spans="1:25" ht="13.5" thickBot="1">
      <c r="A37" s="136" t="s">
        <v>49</v>
      </c>
      <c r="B37" s="136"/>
      <c r="C37" s="136"/>
      <c r="D37" s="136"/>
      <c r="E37" s="136"/>
      <c r="F37" s="136"/>
      <c r="G37" s="136"/>
      <c r="H37" s="138"/>
      <c r="I37" s="25"/>
      <c r="J37" s="7"/>
      <c r="K37" s="7"/>
      <c r="L37" s="29"/>
      <c r="M37" s="25"/>
      <c r="N37" s="6"/>
      <c r="O37" s="25"/>
      <c r="P37" s="4"/>
      <c r="Q37" s="30"/>
      <c r="R37" s="6"/>
      <c r="S37" s="31"/>
      <c r="T37" s="25" t="str">
        <f t="shared" si="2"/>
        <v/>
      </c>
      <c r="U37" s="4"/>
      <c r="V37" s="27"/>
      <c r="W37" s="28"/>
      <c r="X37" s="28"/>
    </row>
    <row r="38" spans="1:25" ht="13.5" thickBot="1">
      <c r="A38" s="152" t="s">
        <v>50</v>
      </c>
      <c r="B38" s="153"/>
      <c r="C38" s="153"/>
      <c r="D38" s="153"/>
      <c r="E38" s="153"/>
      <c r="F38" s="21"/>
      <c r="G38" s="21"/>
      <c r="H38" s="54"/>
      <c r="I38" s="29" t="s">
        <v>51</v>
      </c>
      <c r="J38" s="7"/>
      <c r="K38" s="7"/>
      <c r="L38" s="29" t="s">
        <v>5</v>
      </c>
      <c r="M38" s="25">
        <v>1.5</v>
      </c>
      <c r="N38" s="6"/>
      <c r="O38" s="25" t="s">
        <v>6</v>
      </c>
      <c r="P38" s="4"/>
      <c r="Q38" s="30">
        <v>0.1</v>
      </c>
      <c r="R38" s="6"/>
      <c r="S38" s="31" t="s">
        <v>7</v>
      </c>
      <c r="T38" s="25" t="str">
        <f t="shared" si="2"/>
        <v/>
      </c>
      <c r="U38" s="4"/>
      <c r="V38" s="2"/>
      <c r="W38" s="22">
        <v>1</v>
      </c>
      <c r="X38" s="22">
        <f>W38*H38</f>
        <v>0</v>
      </c>
    </row>
    <row r="39" spans="1:25" ht="13.5" thickBot="1">
      <c r="A39" s="136" t="s">
        <v>52</v>
      </c>
      <c r="B39" s="136"/>
      <c r="C39" s="136"/>
      <c r="D39" s="136"/>
      <c r="E39" s="136"/>
      <c r="F39" s="136"/>
      <c r="G39" s="136"/>
      <c r="H39" s="138"/>
      <c r="I39" s="25"/>
      <c r="J39" s="7"/>
      <c r="K39" s="7"/>
      <c r="L39" s="29"/>
      <c r="M39" s="25"/>
      <c r="N39" s="6"/>
      <c r="O39" s="25"/>
      <c r="P39" s="4"/>
      <c r="Q39" s="30"/>
      <c r="R39" s="6"/>
      <c r="S39" s="31"/>
      <c r="T39" s="25" t="str">
        <f t="shared" si="2"/>
        <v/>
      </c>
      <c r="U39" s="4"/>
      <c r="V39" s="27"/>
      <c r="W39" s="28"/>
      <c r="X39" s="28"/>
    </row>
    <row r="40" spans="1:25" ht="13.5" thickBot="1">
      <c r="A40" s="20" t="s">
        <v>53</v>
      </c>
      <c r="B40" s="21"/>
      <c r="C40" s="21"/>
      <c r="D40" s="21"/>
      <c r="E40" s="21"/>
      <c r="F40" s="21"/>
      <c r="G40" s="21"/>
      <c r="H40" s="55"/>
      <c r="I40" s="29" t="s">
        <v>51</v>
      </c>
      <c r="J40" s="7"/>
      <c r="K40" s="7"/>
      <c r="L40" s="29" t="s">
        <v>5</v>
      </c>
      <c r="M40" s="25">
        <v>1.5</v>
      </c>
      <c r="N40" s="6"/>
      <c r="O40" s="25" t="s">
        <v>6</v>
      </c>
      <c r="P40" s="4"/>
      <c r="Q40" s="30">
        <v>0.25</v>
      </c>
      <c r="R40" s="6"/>
      <c r="S40" s="31" t="s">
        <v>7</v>
      </c>
      <c r="T40" s="25" t="str">
        <f t="shared" si="2"/>
        <v/>
      </c>
      <c r="U40" s="4"/>
      <c r="V40" s="2"/>
      <c r="W40" s="22">
        <v>1</v>
      </c>
      <c r="X40" s="22">
        <f>W40*H40</f>
        <v>0</v>
      </c>
    </row>
    <row r="41" spans="1:25" ht="13.5" thickBot="1">
      <c r="A41" s="136" t="s">
        <v>54</v>
      </c>
      <c r="B41" s="136"/>
      <c r="C41" s="136"/>
      <c r="D41" s="136"/>
      <c r="E41" s="136"/>
      <c r="F41" s="136"/>
      <c r="G41" s="136"/>
      <c r="H41" s="136"/>
      <c r="I41" s="29"/>
      <c r="J41" s="7"/>
      <c r="K41" s="7"/>
      <c r="L41" s="29"/>
      <c r="M41" s="25"/>
      <c r="N41" s="6"/>
      <c r="O41" s="25"/>
      <c r="P41" s="4"/>
      <c r="Q41" s="30"/>
      <c r="R41" s="6"/>
      <c r="S41" s="31"/>
      <c r="T41" s="25"/>
      <c r="U41" s="4"/>
      <c r="V41" s="33"/>
      <c r="W41" s="34"/>
      <c r="X41" s="34"/>
    </row>
    <row r="42" spans="1:25" ht="13.5" thickBot="1">
      <c r="A42" s="70" t="s">
        <v>55</v>
      </c>
      <c r="B42" s="64"/>
      <c r="C42" s="64"/>
      <c r="D42" s="64"/>
      <c r="E42" s="64"/>
      <c r="F42" s="64"/>
      <c r="G42" s="64"/>
      <c r="H42" s="69"/>
      <c r="I42" s="29" t="s">
        <v>9</v>
      </c>
      <c r="J42" s="7"/>
      <c r="K42" s="7"/>
      <c r="L42" s="29" t="s">
        <v>5</v>
      </c>
      <c r="M42" s="25">
        <v>1</v>
      </c>
      <c r="N42" s="6"/>
      <c r="O42" s="25" t="s">
        <v>6</v>
      </c>
      <c r="P42" s="4"/>
      <c r="Q42" s="30">
        <v>0.1</v>
      </c>
      <c r="R42" s="6"/>
      <c r="S42" s="31" t="s">
        <v>7</v>
      </c>
      <c r="T42" s="25" t="str">
        <f>IF($H42&gt;0,$M42*$Q42*H42,"")</f>
        <v/>
      </c>
      <c r="U42" s="4"/>
      <c r="V42" s="7"/>
      <c r="W42" s="42">
        <v>1</v>
      </c>
      <c r="X42" s="22">
        <f>W42*H42</f>
        <v>0</v>
      </c>
    </row>
    <row r="43" spans="1:25" ht="13.5" thickBot="1">
      <c r="A43" s="71"/>
      <c r="B43" s="58"/>
      <c r="C43" s="58"/>
      <c r="D43" s="58"/>
      <c r="E43" s="58"/>
      <c r="F43" s="58"/>
      <c r="G43" s="59"/>
      <c r="H43" s="56"/>
      <c r="I43" s="60"/>
      <c r="J43" s="8"/>
      <c r="K43" s="9"/>
      <c r="L43" s="29" t="s">
        <v>5</v>
      </c>
      <c r="M43" s="61"/>
      <c r="N43" s="10"/>
      <c r="O43" s="25" t="s">
        <v>6</v>
      </c>
      <c r="P43" s="4"/>
      <c r="Q43" s="62"/>
      <c r="R43" s="11"/>
      <c r="S43" s="31" t="s">
        <v>7</v>
      </c>
      <c r="T43" s="25" t="str">
        <f>IF($H43&gt;0,$M43*$Q43*H43,"")</f>
        <v/>
      </c>
      <c r="U43" s="5"/>
      <c r="V43" s="2"/>
      <c r="W43" s="32">
        <v>1</v>
      </c>
      <c r="X43" s="22">
        <f>W43*H43</f>
        <v>0</v>
      </c>
    </row>
    <row r="44" spans="1:25">
      <c r="A44" s="5"/>
      <c r="B44" s="5"/>
      <c r="C44" s="5"/>
      <c r="D44" s="5"/>
      <c r="E44" s="5"/>
      <c r="F44" s="5"/>
      <c r="G44" s="5"/>
      <c r="H44" s="5"/>
      <c r="I44" s="35"/>
      <c r="J44" s="7"/>
      <c r="K44" s="7"/>
      <c r="L44" s="29"/>
      <c r="M44" s="29"/>
      <c r="P44" s="36"/>
      <c r="Q44" s="36"/>
      <c r="R44" s="36"/>
      <c r="S44" s="37" t="s">
        <v>56</v>
      </c>
      <c r="T44" s="25">
        <f>SUM(T12:T43)</f>
        <v>0</v>
      </c>
      <c r="U44" s="4"/>
      <c r="V44" s="2"/>
      <c r="W44" s="22"/>
    </row>
    <row r="45" spans="1:25" ht="13.5" thickBot="1">
      <c r="A45" s="145" t="s">
        <v>57</v>
      </c>
      <c r="B45" s="145"/>
      <c r="C45" s="145"/>
      <c r="D45" s="145"/>
      <c r="E45" s="145"/>
      <c r="F45" s="145"/>
      <c r="G45" s="145"/>
      <c r="H45" s="145"/>
      <c r="I45" s="26"/>
      <c r="J45" s="7"/>
      <c r="K45" s="7"/>
      <c r="L45" s="26"/>
      <c r="M45" s="26"/>
      <c r="N45" s="26"/>
      <c r="O45" s="25"/>
      <c r="P45" s="30"/>
      <c r="Q45" s="7"/>
      <c r="R45" s="7"/>
      <c r="S45" s="38"/>
      <c r="T45" s="25"/>
      <c r="U45" s="4"/>
      <c r="V45" s="2"/>
      <c r="W45" s="22"/>
      <c r="X45" s="39">
        <f>SUM(X12:X43)</f>
        <v>0</v>
      </c>
    </row>
    <row r="46" spans="1:25" ht="13.5" thickBot="1">
      <c r="A46" s="18" t="s">
        <v>58</v>
      </c>
      <c r="B46" s="19"/>
      <c r="C46" s="19"/>
      <c r="D46" s="19"/>
      <c r="E46" s="19"/>
      <c r="F46" s="19"/>
      <c r="G46" s="19"/>
      <c r="H46" s="55"/>
      <c r="I46" s="40" t="s">
        <v>59</v>
      </c>
      <c r="J46" s="12"/>
      <c r="K46" s="12"/>
      <c r="L46" s="40" t="s">
        <v>5</v>
      </c>
      <c r="M46" s="57">
        <v>0.5</v>
      </c>
      <c r="N46" s="72"/>
      <c r="O46" s="5" t="s">
        <v>6</v>
      </c>
      <c r="P46" s="4"/>
      <c r="Q46" s="73">
        <v>0.1</v>
      </c>
      <c r="R46" s="72"/>
      <c r="S46" s="41" t="s">
        <v>7</v>
      </c>
      <c r="T46" s="5">
        <f>IF($H46&gt;0,$M46*$Q46*H46,)</f>
        <v>0</v>
      </c>
      <c r="U46" s="4"/>
      <c r="V46" s="42"/>
      <c r="W46" s="7"/>
      <c r="X46" s="7"/>
    </row>
    <row r="48" spans="1:25" s="1" customFormat="1" ht="15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7" ht="13.5" thickBo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7" s="1" customFormat="1" ht="16.5" thickBot="1">
      <c r="B50" s="13" t="s">
        <v>60</v>
      </c>
      <c r="C50" s="13"/>
      <c r="D50" s="13"/>
      <c r="E50" s="13"/>
      <c r="F50" s="13"/>
      <c r="G50" s="13"/>
      <c r="H50" s="13"/>
      <c r="J50" s="1" t="str">
        <f>CONCATENATE(TEXT(T44+T46,"#,###")," SCFM (",TEXT(Z9,"#,###")," lpm) at 19 inches Hg")</f>
        <v xml:space="preserve"> SCFM ( lpm) at 19 inches Hg</v>
      </c>
      <c r="K50" s="46"/>
      <c r="M50" s="47"/>
      <c r="N50" s="48"/>
      <c r="O50" s="48"/>
      <c r="P50" s="48"/>
      <c r="Q50" s="48"/>
      <c r="R50" s="48"/>
      <c r="S50" s="48"/>
      <c r="T50" s="49"/>
      <c r="U50" s="50"/>
      <c r="V50" s="3"/>
      <c r="Z50"/>
      <c r="AA50"/>
    </row>
    <row r="51" spans="1:27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17"/>
      <c r="W51" s="17"/>
      <c r="Z51"/>
      <c r="AA51"/>
    </row>
    <row r="52" spans="1:27" s="67" customFormat="1" ht="15.75">
      <c r="A52" s="149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68"/>
      <c r="W52" s="13"/>
      <c r="X52" s="13"/>
      <c r="Y52" s="66"/>
      <c r="Z52" s="66"/>
      <c r="AA52" s="66"/>
    </row>
    <row r="53" spans="1:27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2"/>
      <c r="Y53"/>
      <c r="Z53"/>
      <c r="AA53"/>
    </row>
    <row r="54" spans="1:27">
      <c r="A54" s="81"/>
      <c r="B54" s="12"/>
      <c r="C54" s="81"/>
      <c r="D54" s="12"/>
      <c r="E54" s="12"/>
      <c r="F54" s="12"/>
      <c r="G54" s="81"/>
      <c r="H54" s="63"/>
      <c r="I54" s="82"/>
      <c r="J54" s="5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2"/>
      <c r="Y54"/>
      <c r="Z54"/>
      <c r="AA54"/>
    </row>
    <row r="55" spans="1:27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2"/>
      <c r="Y55"/>
      <c r="Z55"/>
      <c r="AA55"/>
    </row>
    <row r="56" spans="1:27">
      <c r="A56" s="81"/>
      <c r="B56" s="81"/>
      <c r="C56" s="81"/>
      <c r="D56" s="81"/>
      <c r="E56" s="81"/>
      <c r="F56" s="81"/>
      <c r="G56" s="81"/>
      <c r="H56" s="63"/>
      <c r="I56" s="83"/>
      <c r="J56" s="84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2"/>
      <c r="Y56"/>
      <c r="Z56"/>
      <c r="AA56"/>
    </row>
    <row r="57" spans="1:27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2"/>
      <c r="Y57"/>
      <c r="Z57"/>
      <c r="AA57"/>
    </row>
    <row r="58" spans="1:27">
      <c r="A58" s="12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12"/>
      <c r="N58" s="12"/>
      <c r="O58" s="12"/>
      <c r="P58" s="12"/>
      <c r="Q58" s="12"/>
      <c r="R58" s="12"/>
      <c r="S58" s="12"/>
      <c r="T58" s="12"/>
      <c r="U58" s="12"/>
      <c r="V58" s="2"/>
      <c r="Y58"/>
      <c r="Z58"/>
      <c r="AA58"/>
    </row>
    <row r="59" spans="1:27">
      <c r="A59" s="12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12"/>
      <c r="N59" s="12"/>
      <c r="O59" s="12"/>
      <c r="P59" s="12"/>
      <c r="Q59" s="12"/>
      <c r="R59" s="23"/>
      <c r="S59" s="12"/>
      <c r="T59" s="12"/>
      <c r="U59" s="12"/>
      <c r="V59" s="2"/>
      <c r="Y59"/>
      <c r="Z59"/>
      <c r="AA59"/>
    </row>
    <row r="60" spans="1:27">
      <c r="A60" s="5"/>
      <c r="B60" s="5"/>
      <c r="C60" s="5"/>
      <c r="D60" s="5"/>
      <c r="E60" s="5"/>
      <c r="F60" s="5"/>
      <c r="G60" s="5"/>
      <c r="H60" s="25"/>
      <c r="I60" s="5"/>
      <c r="J60" s="5"/>
      <c r="K60" s="5"/>
      <c r="L60" s="5"/>
      <c r="M60" s="12"/>
      <c r="N60" s="12"/>
      <c r="O60" s="12"/>
      <c r="P60" s="12"/>
      <c r="Q60" s="12"/>
      <c r="R60" s="12"/>
      <c r="S60" s="12"/>
      <c r="T60" s="12"/>
      <c r="U60" s="12"/>
      <c r="V60" s="2"/>
      <c r="Y60"/>
    </row>
    <row r="61" spans="1:27">
      <c r="A61" s="12"/>
      <c r="B61" s="5"/>
      <c r="C61" s="5"/>
      <c r="D61" s="5"/>
      <c r="E61" s="5"/>
      <c r="F61" s="5"/>
      <c r="G61" s="5"/>
      <c r="H61" s="36"/>
      <c r="I61" s="5"/>
      <c r="J61" s="5"/>
      <c r="K61" s="5"/>
      <c r="L61" s="5"/>
      <c r="M61" s="12"/>
      <c r="N61" s="12"/>
      <c r="O61" s="12"/>
      <c r="P61" s="12"/>
      <c r="Q61" s="12"/>
      <c r="R61" s="12"/>
      <c r="S61" s="12"/>
      <c r="T61" s="12"/>
      <c r="U61" s="12"/>
      <c r="V61" s="2"/>
      <c r="Y61"/>
    </row>
    <row r="62" spans="1:27" s="1" customFormat="1" ht="15.75">
      <c r="A62" s="12"/>
      <c r="B62" s="5"/>
      <c r="C62" s="5"/>
      <c r="D62" s="5"/>
      <c r="E62" s="5"/>
      <c r="F62" s="5"/>
      <c r="G62" s="5"/>
      <c r="H62" s="36"/>
      <c r="I62" s="5"/>
      <c r="J62" s="5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2"/>
      <c r="W62" s="2"/>
      <c r="X62" s="2"/>
      <c r="Y62" s="2"/>
    </row>
    <row r="63" spans="1:27">
      <c r="A63" s="12"/>
      <c r="B63" s="5"/>
      <c r="C63" s="5"/>
      <c r="D63" s="5"/>
      <c r="E63" s="5"/>
      <c r="F63" s="5"/>
      <c r="G63" s="5"/>
      <c r="H63" s="36"/>
      <c r="I63" s="44"/>
      <c r="J63" s="5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2"/>
    </row>
    <row r="64" spans="1:27" ht="15.75">
      <c r="A64" s="12"/>
      <c r="B64" s="5"/>
      <c r="C64" s="5"/>
      <c r="D64" s="5"/>
      <c r="E64" s="5"/>
      <c r="F64" s="5"/>
      <c r="G64" s="5"/>
      <c r="H64" s="36"/>
      <c r="I64" s="5"/>
      <c r="J64" s="5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"/>
      <c r="W64" s="1"/>
      <c r="X64" s="1"/>
      <c r="Y64" s="1"/>
    </row>
    <row r="65" spans="1:26">
      <c r="A65" s="12"/>
      <c r="B65" s="5"/>
      <c r="C65" s="5"/>
      <c r="D65" s="5"/>
      <c r="E65" s="5"/>
      <c r="F65" s="5"/>
      <c r="G65" s="5"/>
      <c r="H65" s="36"/>
      <c r="I65" s="5"/>
      <c r="J65" s="5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2"/>
    </row>
    <row r="66" spans="1:26" customFormat="1">
      <c r="A66" s="81"/>
      <c r="B66" s="5"/>
      <c r="C66" s="5"/>
      <c r="D66" s="85"/>
      <c r="E66" s="86"/>
      <c r="F66" s="5"/>
      <c r="G66" s="87"/>
      <c r="H66" s="36"/>
      <c r="I66" s="5"/>
      <c r="J66" s="5"/>
      <c r="K66" s="12"/>
      <c r="L66" s="12"/>
      <c r="M66" s="81"/>
      <c r="N66" s="81"/>
      <c r="O66" s="81"/>
      <c r="P66" s="81"/>
      <c r="Q66" s="81"/>
      <c r="R66" s="81"/>
      <c r="S66" s="81"/>
      <c r="T66" s="81"/>
      <c r="U66" s="81"/>
    </row>
    <row r="67" spans="1:26">
      <c r="A67" s="81"/>
      <c r="B67" s="81"/>
      <c r="C67" s="81"/>
      <c r="D67" s="81"/>
      <c r="E67" s="81"/>
      <c r="F67" s="81"/>
      <c r="G67" s="81"/>
      <c r="H67" s="88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/>
      <c r="W67"/>
      <c r="X67"/>
      <c r="Y67"/>
      <c r="Z67"/>
    </row>
    <row r="68" spans="1:26" customFormat="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</row>
    <row r="69" spans="1:26" customFormat="1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</row>
    <row r="70" spans="1:26" customFormat="1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</row>
    <row r="71" spans="1:26" ht="15.7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45"/>
      <c r="L71" s="89"/>
      <c r="M71" s="90"/>
      <c r="N71" s="91"/>
      <c r="O71" s="91"/>
      <c r="P71" s="91"/>
      <c r="Q71" s="91"/>
      <c r="R71" s="91"/>
      <c r="S71" s="91"/>
      <c r="T71" s="92"/>
      <c r="U71" s="81"/>
      <c r="V71" s="2"/>
    </row>
    <row r="72" spans="1:26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</sheetData>
  <dataConsolidate/>
  <phoneticPr fontId="7" type="noConversion"/>
  <printOptions horizontalCentered="1"/>
  <pageMargins left="0.7" right="0.7" top="0.75" bottom="0.75" header="0.3" footer="0.3"/>
  <pageSetup orientation="portrait" horizontalDpi="4294967292" verticalDpi="4294967292" r:id="rId1"/>
  <headerFooter alignWithMargins="0"/>
  <rowBreaks count="1" manualBreakCount="1">
    <brk id="45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Occupancies</vt:lpstr>
      <vt:lpstr>Medical Air Sizing Calculator</vt:lpstr>
      <vt:lpstr>Medical Vac Sizing Calculator</vt:lpstr>
      <vt:lpstr>'Medical Air Sizing Calculator'!Print_Area</vt:lpstr>
      <vt:lpstr>'Medical Air Sizing Calculator'!Print_Titles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2010-09-23T14:51:16Z</dcterms:created>
  <dcterms:modified xsi:type="dcterms:W3CDTF">2018-07-12T13:53:39Z</dcterms:modified>
</cp:coreProperties>
</file>